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80" windowWidth="8472" windowHeight="5268"/>
  </bookViews>
  <sheets>
    <sheet name="2014" sheetId="6" r:id="rId1"/>
    <sheet name="Sheet3" sheetId="3" r:id="rId2"/>
  </sheets>
  <definedNames>
    <definedName name="_xlnm.Print_Titles" localSheetId="0">'2014'!$1:$5</definedName>
  </definedNames>
  <calcPr calcId="145621"/>
</workbook>
</file>

<file path=xl/calcChain.xml><?xml version="1.0" encoding="utf-8"?>
<calcChain xmlns="http://schemas.openxmlformats.org/spreadsheetml/2006/main">
  <c r="R148" i="6" l="1"/>
  <c r="R84" i="6"/>
  <c r="R35" i="6"/>
  <c r="R34" i="6"/>
  <c r="R58" i="6"/>
  <c r="R127" i="6"/>
  <c r="R105" i="6"/>
  <c r="R104" i="6"/>
  <c r="R126" i="6"/>
  <c r="R174" i="6"/>
  <c r="R193" i="6"/>
  <c r="Q193" i="6"/>
  <c r="P193" i="6"/>
  <c r="O193" i="6"/>
  <c r="Q174" i="6"/>
  <c r="P174" i="6"/>
  <c r="O174" i="6"/>
  <c r="D104" i="6"/>
  <c r="Q104" i="6"/>
  <c r="O104" i="6"/>
  <c r="D126" i="6"/>
  <c r="Q126" i="6"/>
  <c r="O126" i="6"/>
  <c r="E104" i="6" l="1"/>
  <c r="P104" i="6" s="1"/>
  <c r="E126" i="6"/>
  <c r="P126" i="6" s="1"/>
  <c r="Q148" i="6"/>
  <c r="D148" i="6" s="1"/>
  <c r="O148" i="6"/>
  <c r="Q84" i="6"/>
  <c r="E84" i="6" s="1"/>
  <c r="O84" i="6"/>
  <c r="Q58" i="6"/>
  <c r="E58" i="6" s="1"/>
  <c r="O58" i="6"/>
  <c r="Q35" i="6"/>
  <c r="D35" i="6" s="1"/>
  <c r="O35" i="6"/>
  <c r="D58" i="6" l="1"/>
  <c r="P58" i="6" s="1"/>
  <c r="E148" i="6"/>
  <c r="P148" i="6" s="1"/>
  <c r="D84" i="6"/>
  <c r="P84" i="6" s="1"/>
  <c r="E35" i="6"/>
  <c r="P35" i="6" s="1"/>
  <c r="O192" i="6"/>
  <c r="O191" i="6"/>
  <c r="O190" i="6"/>
  <c r="O173" i="6"/>
  <c r="O172" i="6"/>
  <c r="O171" i="6"/>
  <c r="O147" i="6"/>
  <c r="O146" i="6"/>
  <c r="O127" i="6"/>
  <c r="O105" i="6"/>
  <c r="O83" i="6"/>
  <c r="O82" i="6"/>
  <c r="O57" i="6"/>
  <c r="O56" i="6"/>
  <c r="O34" i="6"/>
  <c r="O33" i="6"/>
  <c r="Q127" i="6" l="1"/>
  <c r="D127" i="6" s="1"/>
  <c r="Q105" i="6"/>
  <c r="E105" i="6" l="1"/>
  <c r="D105" i="6"/>
  <c r="E127" i="6"/>
  <c r="Q147" i="6"/>
  <c r="Q83" i="6"/>
  <c r="Q57" i="6"/>
  <c r="Q34" i="6"/>
  <c r="P105" i="6" l="1"/>
  <c r="P127" i="6"/>
  <c r="E34" i="6"/>
  <c r="D34" i="6"/>
  <c r="D83" i="6"/>
  <c r="E83" i="6"/>
  <c r="E57" i="6"/>
  <c r="D57" i="6"/>
  <c r="E147" i="6"/>
  <c r="D147" i="6"/>
  <c r="P147" i="6" s="1"/>
  <c r="Q113" i="6"/>
  <c r="P113" i="6"/>
  <c r="O113" i="6"/>
  <c r="Q114" i="6"/>
  <c r="P114" i="6"/>
  <c r="O114" i="6"/>
  <c r="Q134" i="6"/>
  <c r="P134" i="6"/>
  <c r="O134" i="6"/>
  <c r="Q133" i="6"/>
  <c r="P133" i="6"/>
  <c r="O133" i="6"/>
  <c r="Q97" i="6"/>
  <c r="P97" i="6"/>
  <c r="O97" i="6"/>
  <c r="Q96" i="6"/>
  <c r="P96" i="6"/>
  <c r="O96" i="6"/>
  <c r="Q49" i="6"/>
  <c r="P49" i="6"/>
  <c r="O49" i="6"/>
  <c r="Q48" i="6"/>
  <c r="P48" i="6"/>
  <c r="O48" i="6"/>
  <c r="Q68" i="6"/>
  <c r="P68" i="6"/>
  <c r="O68" i="6"/>
  <c r="Q67" i="6"/>
  <c r="P67" i="6"/>
  <c r="O67" i="6"/>
  <c r="Q157" i="6"/>
  <c r="P157" i="6"/>
  <c r="O157" i="6"/>
  <c r="Q156" i="6"/>
  <c r="P156" i="6"/>
  <c r="O156" i="6"/>
  <c r="Q155" i="6"/>
  <c r="P155" i="6"/>
  <c r="O155" i="6"/>
  <c r="Q18" i="6"/>
  <c r="P18" i="6"/>
  <c r="O18" i="6"/>
  <c r="P17" i="6"/>
  <c r="O17" i="6"/>
  <c r="Q17" i="6"/>
  <c r="P57" i="6" l="1"/>
  <c r="P34" i="6"/>
  <c r="P83" i="6"/>
  <c r="Q146" i="6"/>
  <c r="Q82" i="6"/>
  <c r="Q56" i="6"/>
  <c r="E168" i="6"/>
  <c r="E187" i="6"/>
  <c r="R57" i="6" l="1"/>
  <c r="D56" i="6"/>
  <c r="E56" i="6"/>
  <c r="R83" i="6"/>
  <c r="E82" i="6"/>
  <c r="D82" i="6"/>
  <c r="R147" i="6"/>
  <c r="D146" i="6"/>
  <c r="E146" i="6"/>
  <c r="Q33" i="6"/>
  <c r="P146" i="6" l="1"/>
  <c r="P82" i="6"/>
  <c r="E33" i="6"/>
  <c r="D33" i="6"/>
  <c r="P56" i="6"/>
  <c r="P28" i="6"/>
  <c r="P29" i="6"/>
  <c r="P27" i="6"/>
  <c r="P33" i="6" l="1"/>
  <c r="P51" i="6"/>
  <c r="P52" i="6"/>
  <c r="O55" i="6"/>
  <c r="O54" i="6"/>
  <c r="Q192" i="6" l="1"/>
  <c r="P192" i="6"/>
  <c r="P173" i="6"/>
  <c r="Q173" i="6"/>
  <c r="Q145" i="6" l="1"/>
  <c r="O145" i="6"/>
  <c r="Q54" i="6"/>
  <c r="Q31" i="6"/>
  <c r="E31" i="6" s="1"/>
  <c r="O31" i="6"/>
  <c r="Q80" i="6"/>
  <c r="O80" i="6"/>
  <c r="D54" i="6" l="1"/>
  <c r="E54" i="6"/>
  <c r="D80" i="6"/>
  <c r="E80" i="6"/>
  <c r="E145" i="6"/>
  <c r="R146" i="6"/>
  <c r="D145" i="6"/>
  <c r="D31" i="6"/>
  <c r="P31" i="6" s="1"/>
  <c r="O125" i="6"/>
  <c r="Q125" i="6"/>
  <c r="O103" i="6"/>
  <c r="Q103" i="6"/>
  <c r="O81" i="6"/>
  <c r="Q81" i="6"/>
  <c r="Q55" i="6"/>
  <c r="O32" i="6"/>
  <c r="Q32" i="6"/>
  <c r="P145" i="6" l="1"/>
  <c r="E125" i="6"/>
  <c r="P80" i="6"/>
  <c r="R33" i="6"/>
  <c r="E32" i="6"/>
  <c r="D55" i="6"/>
  <c r="R56" i="6"/>
  <c r="E55" i="6"/>
  <c r="E81" i="6"/>
  <c r="R82" i="6"/>
  <c r="D103" i="6"/>
  <c r="E103" i="6"/>
  <c r="P54" i="6"/>
  <c r="R55" i="6"/>
  <c r="D125" i="6"/>
  <c r="R32" i="6"/>
  <c r="R81" i="6"/>
  <c r="D32" i="6"/>
  <c r="D81" i="6"/>
  <c r="Q191" i="6"/>
  <c r="R192" i="6" s="1"/>
  <c r="P191" i="6"/>
  <c r="Q172" i="6"/>
  <c r="R173" i="6" s="1"/>
  <c r="P172" i="6"/>
  <c r="P125" i="6" l="1"/>
  <c r="P32" i="6"/>
  <c r="P103" i="6"/>
  <c r="P55" i="6"/>
  <c r="P81" i="6"/>
  <c r="Q190" i="6"/>
  <c r="R191" i="6" s="1"/>
  <c r="Q189" i="6"/>
  <c r="Q188" i="6"/>
  <c r="P190" i="6"/>
  <c r="P189" i="6"/>
  <c r="P188" i="6"/>
  <c r="Q169" i="6"/>
  <c r="Q170" i="6"/>
  <c r="Q171" i="6"/>
  <c r="R172" i="6" s="1"/>
  <c r="P171" i="6"/>
  <c r="P170" i="6"/>
  <c r="P169" i="6"/>
  <c r="Q144" i="6"/>
  <c r="E144" i="6" s="1"/>
  <c r="Q143" i="6"/>
  <c r="Q142" i="6"/>
  <c r="Q141" i="6"/>
  <c r="E141" i="6" s="1"/>
  <c r="P142" i="6"/>
  <c r="P143" i="6"/>
  <c r="Q121" i="6"/>
  <c r="Q122" i="6"/>
  <c r="Q123" i="6"/>
  <c r="Q124" i="6"/>
  <c r="P123" i="6"/>
  <c r="P122" i="6"/>
  <c r="P121" i="6"/>
  <c r="Q102" i="6"/>
  <c r="Q101" i="6"/>
  <c r="Q100" i="6"/>
  <c r="Q99" i="6"/>
  <c r="E99" i="6" s="1"/>
  <c r="Q76" i="6"/>
  <c r="E76" i="6" s="1"/>
  <c r="Q77" i="6"/>
  <c r="E77" i="6" s="1"/>
  <c r="Q78" i="6"/>
  <c r="E78" i="6" s="1"/>
  <c r="Q79" i="6"/>
  <c r="Q53" i="6"/>
  <c r="Q52" i="6"/>
  <c r="Q51" i="6"/>
  <c r="Q47" i="6"/>
  <c r="Q27" i="6"/>
  <c r="Q28" i="6"/>
  <c r="Q29" i="6"/>
  <c r="Q30" i="6"/>
  <c r="R31" i="6" s="1"/>
  <c r="O53" i="6"/>
  <c r="O52" i="6"/>
  <c r="O51" i="6"/>
  <c r="O47" i="6"/>
  <c r="O27" i="6"/>
  <c r="O28" i="6"/>
  <c r="O29" i="6"/>
  <c r="P30" i="6"/>
  <c r="O189" i="6"/>
  <c r="O188" i="6"/>
  <c r="O170" i="6"/>
  <c r="O169" i="6"/>
  <c r="O124" i="6"/>
  <c r="O123" i="6"/>
  <c r="O122" i="6"/>
  <c r="O121" i="6"/>
  <c r="O102" i="6"/>
  <c r="O101" i="6"/>
  <c r="O100" i="6"/>
  <c r="O99" i="6"/>
  <c r="O144" i="6"/>
  <c r="O143" i="6"/>
  <c r="O142" i="6"/>
  <c r="O141" i="6"/>
  <c r="O79" i="6"/>
  <c r="O78" i="6"/>
  <c r="O77" i="6"/>
  <c r="O76" i="6"/>
  <c r="O30" i="6"/>
  <c r="D187" i="6"/>
  <c r="Q187" i="6"/>
  <c r="D168" i="6"/>
  <c r="Q168" i="6"/>
  <c r="Q186" i="6"/>
  <c r="P186" i="6"/>
  <c r="Q185" i="6"/>
  <c r="P185" i="6"/>
  <c r="Q184" i="6"/>
  <c r="P184" i="6"/>
  <c r="Q183" i="6"/>
  <c r="P183" i="6"/>
  <c r="Q182" i="6"/>
  <c r="P182" i="6"/>
  <c r="Q181" i="6"/>
  <c r="P181" i="6"/>
  <c r="Q167" i="6"/>
  <c r="P167" i="6"/>
  <c r="Q166" i="6"/>
  <c r="P166" i="6"/>
  <c r="Q165" i="6"/>
  <c r="P165" i="6"/>
  <c r="Q164" i="6"/>
  <c r="P164" i="6"/>
  <c r="Q163" i="6"/>
  <c r="P163" i="6"/>
  <c r="Q162" i="6"/>
  <c r="P162" i="6"/>
  <c r="Q161" i="6"/>
  <c r="P161" i="6"/>
  <c r="Q160" i="6"/>
  <c r="P160" i="6"/>
  <c r="Q140" i="6"/>
  <c r="Q139" i="6"/>
  <c r="P139" i="6"/>
  <c r="Q138" i="6"/>
  <c r="P138" i="6"/>
  <c r="Q137" i="6"/>
  <c r="P137" i="6"/>
  <c r="Q136" i="6"/>
  <c r="P136" i="6"/>
  <c r="Q120" i="6"/>
  <c r="Q119" i="6"/>
  <c r="P119" i="6"/>
  <c r="Q118" i="6"/>
  <c r="P118" i="6"/>
  <c r="Q117" i="6"/>
  <c r="P117" i="6"/>
  <c r="Q116" i="6"/>
  <c r="P116" i="6"/>
  <c r="Q95" i="6"/>
  <c r="E95" i="6" s="1"/>
  <c r="Q94" i="6"/>
  <c r="P94" i="6"/>
  <c r="Q93" i="6"/>
  <c r="P93" i="6"/>
  <c r="Q92" i="6"/>
  <c r="P92" i="6"/>
  <c r="Q91" i="6"/>
  <c r="P91" i="6"/>
  <c r="Q75" i="6"/>
  <c r="E75" i="6" s="1"/>
  <c r="Q74" i="6"/>
  <c r="P74" i="6"/>
  <c r="Q73" i="6"/>
  <c r="P73" i="6"/>
  <c r="Q72" i="6"/>
  <c r="P72" i="6"/>
  <c r="Q71" i="6"/>
  <c r="P71" i="6"/>
  <c r="P47" i="6"/>
  <c r="Q46" i="6"/>
  <c r="P46" i="6"/>
  <c r="Q45" i="6"/>
  <c r="P45" i="6"/>
  <c r="Q44" i="6"/>
  <c r="P44" i="6"/>
  <c r="Q43" i="6"/>
  <c r="P43" i="6"/>
  <c r="Q42" i="6"/>
  <c r="P42" i="6"/>
  <c r="Q26" i="6"/>
  <c r="P26" i="6"/>
  <c r="Q25" i="6"/>
  <c r="P25" i="6"/>
  <c r="Q24" i="6"/>
  <c r="P24" i="6"/>
  <c r="Q23" i="6"/>
  <c r="P23" i="6"/>
  <c r="Q22" i="6"/>
  <c r="P22" i="6"/>
  <c r="E102" i="6" l="1"/>
  <c r="P102" i="6" s="1"/>
  <c r="R103" i="6"/>
  <c r="E124" i="6"/>
  <c r="P124" i="6" s="1"/>
  <c r="R140" i="6"/>
  <c r="E140" i="6"/>
  <c r="R80" i="6"/>
  <c r="E79" i="6"/>
  <c r="E101" i="6"/>
  <c r="P101" i="6" s="1"/>
  <c r="D120" i="6"/>
  <c r="E120" i="6"/>
  <c r="R54" i="6"/>
  <c r="E53" i="6"/>
  <c r="P53" i="6" s="1"/>
  <c r="E100" i="6"/>
  <c r="P100" i="6" s="1"/>
  <c r="R101" i="6"/>
  <c r="D140" i="6"/>
  <c r="R27" i="6"/>
  <c r="R77" i="6"/>
  <c r="R102" i="6"/>
  <c r="R144" i="6"/>
  <c r="R145" i="6"/>
  <c r="R29" i="6"/>
  <c r="R78" i="6"/>
  <c r="R99" i="6"/>
  <c r="R75" i="6"/>
  <c r="D78" i="6"/>
  <c r="R121" i="6"/>
  <c r="D75" i="6"/>
  <c r="P75" i="6" s="1"/>
  <c r="R26" i="6"/>
  <c r="R51" i="6"/>
  <c r="R143" i="6"/>
  <c r="D141" i="6"/>
  <c r="P141" i="6" s="1"/>
  <c r="D144" i="6"/>
  <c r="P144" i="6" s="1"/>
  <c r="R142" i="6"/>
  <c r="R123" i="6"/>
  <c r="R100" i="6"/>
  <c r="R79" i="6"/>
  <c r="D79" i="6"/>
  <c r="D77" i="6"/>
  <c r="P77" i="6" s="1"/>
  <c r="D76" i="6"/>
  <c r="P76" i="6" s="1"/>
  <c r="R47" i="6"/>
  <c r="R28" i="6"/>
  <c r="R53" i="6"/>
  <c r="R52" i="6"/>
  <c r="P168" i="6"/>
  <c r="P187" i="6"/>
  <c r="R30" i="6"/>
  <c r="R122" i="6"/>
  <c r="R141" i="6"/>
  <c r="D95" i="6"/>
  <c r="P95" i="6" s="1"/>
  <c r="D99" i="6"/>
  <c r="P99" i="6" s="1"/>
  <c r="R95" i="6"/>
  <c r="R120" i="6"/>
  <c r="R46" i="6"/>
  <c r="P79" i="6" l="1"/>
  <c r="P120" i="6"/>
  <c r="P140" i="6"/>
  <c r="P78" i="6"/>
</calcChain>
</file>

<file path=xl/sharedStrings.xml><?xml version="1.0" encoding="utf-8"?>
<sst xmlns="http://schemas.openxmlformats.org/spreadsheetml/2006/main" count="117" uniqueCount="56">
  <si>
    <t>Total</t>
  </si>
  <si>
    <t>Effect</t>
  </si>
  <si>
    <t>Wage</t>
  </si>
  <si>
    <t>Vac.</t>
  </si>
  <si>
    <t>Local</t>
  </si>
  <si>
    <t>IU</t>
  </si>
  <si>
    <t>H &amp; W</t>
  </si>
  <si>
    <t>Pension</t>
  </si>
  <si>
    <t>Defined</t>
  </si>
  <si>
    <t>Contr Pens</t>
  </si>
  <si>
    <t>Apppr.</t>
  </si>
  <si>
    <t>Indust.</t>
  </si>
  <si>
    <t>Fund</t>
  </si>
  <si>
    <t>Cash</t>
  </si>
  <si>
    <t>Gross</t>
  </si>
  <si>
    <t>Package</t>
  </si>
  <si>
    <t>Bricklayers Local #4H and the Mason Contractors Exchange of Southern California, Inc. covering the</t>
  </si>
  <si>
    <t>County of Los Angeles</t>
  </si>
  <si>
    <t>EIGHT (8) HOUR WORK DAY</t>
  </si>
  <si>
    <t>Agreement terminates</t>
  </si>
  <si>
    <t>Bricklayers Local #4B and the Mason Contractors Exchange of Southern California, Inc. covering the</t>
  </si>
  <si>
    <t>Counties of San Bernardino and Riverside</t>
  </si>
  <si>
    <t>Bricklaylers Local #4A and the Mason Conctractors Exchange of Southern California, Inc. covering the</t>
  </si>
  <si>
    <t>County of Orange</t>
  </si>
  <si>
    <t>Bricklayers Local #4E and the Mason Contractors Exchange of Southern California, Inc. covering the</t>
  </si>
  <si>
    <t>County of Ventura</t>
  </si>
  <si>
    <t>Bricklayers Local #4F covering the</t>
  </si>
  <si>
    <t>Counties of Santa Barbara and San Luis Obispo</t>
  </si>
  <si>
    <t>Bricklayers Local #4G and the Mason Contractors Exchange of Southern California, Inc. covering the</t>
  </si>
  <si>
    <t>Counties of Kern, Inyo, Mono and Tulare</t>
  </si>
  <si>
    <t>County of San Diego</t>
  </si>
  <si>
    <t>County of Imperial</t>
  </si>
  <si>
    <t xml:space="preserve"> </t>
  </si>
  <si>
    <t>SO CAL BRICKLAYER WAGES AND FRINGES</t>
  </si>
  <si>
    <t>Contract</t>
  </si>
  <si>
    <r>
      <t xml:space="preserve"> </t>
    </r>
    <r>
      <rPr>
        <i/>
        <sz val="10"/>
        <rFont val="Arial"/>
        <family val="2"/>
      </rPr>
      <t xml:space="preserve">   29 PALMS AND I15 CORRIDOR FROM BARSTOW TO NV STATE LINE WILL BE THREE DOLLARS ($3.00) ABOVE THE STANDARD HOURLY WAGE.</t>
    </r>
  </si>
  <si>
    <t>THE WAGE SCALE FOR PREVAILING WAGE PROJECTS PERFORMED AT BLYTHE, CHINA LAKE, DEATH VALLEY, FORT IRWIN, NEEDLES,</t>
  </si>
  <si>
    <t>Deduct¹</t>
  </si>
  <si>
    <t>Dues¹</t>
  </si>
  <si>
    <t>Bricklayers Local #4D and the Mason Contractors Association of San Diego covering the</t>
  </si>
  <si>
    <t>.</t>
  </si>
  <si>
    <t>Net</t>
  </si>
  <si>
    <t>Fringes</t>
  </si>
  <si>
    <t>¹ Included in Gross Wage</t>
  </si>
  <si>
    <r>
      <rPr>
        <vertAlign val="superscript"/>
        <sz val="10"/>
        <rFont val="Arial Narrow"/>
        <family val="2"/>
      </rPr>
      <t>3</t>
    </r>
    <r>
      <rPr>
        <sz val="10"/>
        <rFont val="Arial Narrow"/>
        <family val="2"/>
      </rPr>
      <t xml:space="preserve"> Includes Vacation &amp; Dues Checkoff withholding</t>
    </r>
  </si>
  <si>
    <r>
      <rPr>
        <vertAlign val="superscript"/>
        <sz val="10"/>
        <rFont val="Arial Narrow"/>
        <family val="2"/>
      </rPr>
      <t>4</t>
    </r>
    <r>
      <rPr>
        <sz val="10"/>
        <rFont val="Arial Narrow"/>
        <family val="2"/>
      </rPr>
      <t xml:space="preserve"> Allocation TBD if no breakdown</t>
    </r>
  </si>
  <si>
    <t>IMI</t>
  </si>
  <si>
    <r>
      <t>Bond</t>
    </r>
    <r>
      <rPr>
        <b/>
        <vertAlign val="superscript"/>
        <sz val="10"/>
        <rFont val="Arial Narrow"/>
        <family val="2"/>
      </rPr>
      <t>2</t>
    </r>
  </si>
  <si>
    <r>
      <t>Fringes</t>
    </r>
    <r>
      <rPr>
        <b/>
        <vertAlign val="superscript"/>
        <sz val="10"/>
        <rFont val="Arial Narrow"/>
        <family val="2"/>
      </rPr>
      <t>3</t>
    </r>
  </si>
  <si>
    <r>
      <t>Increase</t>
    </r>
    <r>
      <rPr>
        <b/>
        <vertAlign val="superscript"/>
        <sz val="10"/>
        <rFont val="Arial Narrow"/>
        <family val="2"/>
      </rPr>
      <t>4</t>
    </r>
  </si>
  <si>
    <r>
      <rPr>
        <vertAlign val="superscript"/>
        <sz val="10"/>
        <rFont val="Arial Narrow"/>
        <family val="2"/>
      </rPr>
      <t xml:space="preserve"> 2</t>
    </r>
    <r>
      <rPr>
        <sz val="10"/>
        <rFont val="Arial Narrow"/>
        <family val="2"/>
      </rPr>
      <t xml:space="preserve"> If Required</t>
    </r>
  </si>
  <si>
    <t>See Note 5</t>
  </si>
  <si>
    <r>
      <rPr>
        <vertAlign val="superscript"/>
        <sz val="10"/>
        <rFont val="Arial Narrow"/>
        <family val="2"/>
      </rPr>
      <t>5</t>
    </r>
    <r>
      <rPr>
        <sz val="10"/>
        <rFont val="Arial Narrow"/>
        <family val="2"/>
      </rPr>
      <t xml:space="preserve"> Effective 5/1/2013 Part of Taxable Gross Wages</t>
    </r>
  </si>
  <si>
    <r>
      <t>Compliance</t>
    </r>
    <r>
      <rPr>
        <b/>
        <vertAlign val="superscript"/>
        <sz val="10"/>
        <rFont val="Arial Narrow"/>
        <family val="2"/>
      </rPr>
      <t>5</t>
    </r>
  </si>
  <si>
    <r>
      <rPr>
        <vertAlign val="superscript"/>
        <sz val="10"/>
        <rFont val="Arial Narrow"/>
        <family val="2"/>
      </rPr>
      <t>5</t>
    </r>
    <r>
      <rPr>
        <sz val="10"/>
        <rFont val="Arial Narrow"/>
        <family val="2"/>
      </rPr>
      <t xml:space="preserve"> Contract Compliance part of wages (taxable)</t>
    </r>
  </si>
  <si>
    <t>Training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</si>
</sst>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00000"/>
    <numFmt numFmtId="165" formatCode="0.00_);\(0.00\)"/>
  </numFmts>
  <fonts count="12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0"/>
      <name val="Arial Narrow"/>
      <family val="2"/>
    </font>
    <font>
      <vertAlign val="superscript"/>
      <sz val="10"/>
      <name val="Arial Narrow"/>
      <family val="2"/>
    </font>
    <font>
      <b/>
      <sz val="10"/>
      <name val="Arial Narrow"/>
      <family val="2"/>
    </font>
    <font>
      <b/>
      <vertAlign val="superscript"/>
      <sz val="10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theme="9" tint="0.59996337778862885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9">
    <xf numFmtId="0" fontId="0" fillId="0" borderId="0" xfId="0"/>
    <xf numFmtId="0" fontId="0" fillId="0" borderId="1" xfId="0" applyBorder="1"/>
    <xf numFmtId="0" fontId="0" fillId="0" borderId="0" xfId="0" applyAlignment="1">
      <alignment horizontal="left"/>
    </xf>
    <xf numFmtId="0" fontId="0" fillId="0" borderId="0" xfId="0" applyAlignment="1"/>
    <xf numFmtId="14" fontId="0" fillId="0" borderId="0" xfId="0" applyNumberFormat="1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/>
    <xf numFmtId="0" fontId="3" fillId="0" borderId="0" xfId="0" applyFont="1"/>
    <xf numFmtId="0" fontId="5" fillId="0" borderId="0" xfId="0" applyFont="1"/>
    <xf numFmtId="0" fontId="6" fillId="0" borderId="0" xfId="0" applyFont="1" applyAlignment="1">
      <alignment horizontal="center"/>
    </xf>
    <xf numFmtId="0" fontId="0" fillId="0" borderId="0" xfId="0" applyAlignment="1">
      <alignment horizontal="right"/>
    </xf>
    <xf numFmtId="14" fontId="0" fillId="0" borderId="0" xfId="0" applyNumberFormat="1" applyAlignment="1"/>
    <xf numFmtId="164" fontId="0" fillId="0" borderId="0" xfId="0" applyNumberFormat="1"/>
    <xf numFmtId="2" fontId="0" fillId="0" borderId="0" xfId="0" applyNumberFormat="1" applyAlignment="1"/>
    <xf numFmtId="2" fontId="0" fillId="0" borderId="0" xfId="1" applyNumberFormat="1" applyFont="1" applyAlignment="1"/>
    <xf numFmtId="2" fontId="0" fillId="0" borderId="0" xfId="0" applyNumberFormat="1"/>
    <xf numFmtId="2" fontId="0" fillId="0" borderId="0" xfId="0" applyNumberFormat="1" applyAlignment="1">
      <alignment horizontal="right"/>
    </xf>
    <xf numFmtId="0" fontId="7" fillId="0" borderId="0" xfId="0" applyFont="1"/>
    <xf numFmtId="2" fontId="0" fillId="0" borderId="0" xfId="0" applyNumberFormat="1" applyAlignment="1">
      <alignment horizontal="center"/>
    </xf>
    <xf numFmtId="14" fontId="3" fillId="0" borderId="0" xfId="0" applyNumberFormat="1" applyFont="1"/>
    <xf numFmtId="14" fontId="4" fillId="0" borderId="0" xfId="0" applyNumberFormat="1" applyFont="1"/>
    <xf numFmtId="0" fontId="0" fillId="0" borderId="0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2" fontId="0" fillId="0" borderId="4" xfId="0" applyNumberFormat="1" applyBorder="1"/>
    <xf numFmtId="0" fontId="4" fillId="0" borderId="1" xfId="0" applyFont="1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2" fontId="0" fillId="0" borderId="1" xfId="0" applyNumberFormat="1" applyBorder="1"/>
    <xf numFmtId="0" fontId="0" fillId="0" borderId="1" xfId="0" applyBorder="1" applyAlignment="1"/>
    <xf numFmtId="2" fontId="0" fillId="0" borderId="11" xfId="0" applyNumberFormat="1" applyBorder="1"/>
    <xf numFmtId="2" fontId="0" fillId="0" borderId="12" xfId="0" applyNumberFormat="1" applyBorder="1"/>
    <xf numFmtId="2" fontId="0" fillId="0" borderId="12" xfId="0" applyNumberFormat="1" applyBorder="1" applyAlignment="1">
      <alignment horizontal="right"/>
    </xf>
    <xf numFmtId="0" fontId="0" fillId="0" borderId="14" xfId="0" applyBorder="1"/>
    <xf numFmtId="2" fontId="0" fillId="0" borderId="14" xfId="0" applyNumberFormat="1" applyBorder="1"/>
    <xf numFmtId="0" fontId="0" fillId="0" borderId="16" xfId="0" applyBorder="1"/>
    <xf numFmtId="2" fontId="0" fillId="0" borderId="8" xfId="0" applyNumberFormat="1" applyBorder="1"/>
    <xf numFmtId="0" fontId="0" fillId="0" borderId="17" xfId="0" applyBorder="1"/>
    <xf numFmtId="2" fontId="0" fillId="0" borderId="15" xfId="0" applyNumberFormat="1" applyBorder="1"/>
    <xf numFmtId="2" fontId="0" fillId="0" borderId="10" xfId="0" applyNumberFormat="1" applyBorder="1"/>
    <xf numFmtId="0" fontId="4" fillId="0" borderId="16" xfId="0" applyFont="1" applyBorder="1"/>
    <xf numFmtId="14" fontId="4" fillId="0" borderId="0" xfId="0" applyNumberFormat="1" applyFont="1" applyBorder="1"/>
    <xf numFmtId="2" fontId="0" fillId="0" borderId="0" xfId="0" applyNumberFormat="1" applyBorder="1"/>
    <xf numFmtId="2" fontId="0" fillId="0" borderId="0" xfId="0" applyNumberFormat="1" applyBorder="1" applyAlignment="1"/>
    <xf numFmtId="14" fontId="4" fillId="0" borderId="16" xfId="0" applyNumberFormat="1" applyFont="1" applyBorder="1"/>
    <xf numFmtId="0" fontId="3" fillId="2" borderId="16" xfId="0" applyFont="1" applyFill="1" applyBorder="1"/>
    <xf numFmtId="0" fontId="0" fillId="2" borderId="11" xfId="0" applyFill="1" applyBorder="1"/>
    <xf numFmtId="0" fontId="0" fillId="2" borderId="14" xfId="0" applyFill="1" applyBorder="1"/>
    <xf numFmtId="2" fontId="0" fillId="2" borderId="11" xfId="0" applyNumberFormat="1" applyFill="1" applyBorder="1"/>
    <xf numFmtId="2" fontId="0" fillId="2" borderId="14" xfId="0" applyNumberFormat="1" applyFill="1" applyBorder="1"/>
    <xf numFmtId="14" fontId="3" fillId="2" borderId="16" xfId="0" applyNumberFormat="1" applyFont="1" applyFill="1" applyBorder="1"/>
    <xf numFmtId="14" fontId="3" fillId="2" borderId="4" xfId="0" applyNumberFormat="1" applyFont="1" applyFill="1" applyBorder="1" applyAlignment="1">
      <alignment horizontal="right"/>
    </xf>
    <xf numFmtId="0" fontId="8" fillId="0" borderId="13" xfId="0" applyFont="1" applyBorder="1"/>
    <xf numFmtId="0" fontId="8" fillId="0" borderId="4" xfId="0" applyFont="1" applyBorder="1"/>
    <xf numFmtId="14" fontId="8" fillId="0" borderId="7" xfId="0" applyNumberFormat="1" applyFont="1" applyBorder="1" applyAlignment="1"/>
    <xf numFmtId="2" fontId="8" fillId="0" borderId="8" xfId="0" applyNumberFormat="1" applyFont="1" applyBorder="1" applyAlignment="1"/>
    <xf numFmtId="2" fontId="8" fillId="0" borderId="15" xfId="1" applyNumberFormat="1" applyFont="1" applyBorder="1" applyAlignment="1"/>
    <xf numFmtId="2" fontId="8" fillId="0" borderId="8" xfId="0" applyNumberFormat="1" applyFont="1" applyBorder="1"/>
    <xf numFmtId="2" fontId="8" fillId="0" borderId="15" xfId="0" applyNumberFormat="1" applyFont="1" applyBorder="1" applyAlignment="1"/>
    <xf numFmtId="2" fontId="8" fillId="0" borderId="10" xfId="0" applyNumberFormat="1" applyFont="1" applyBorder="1" applyAlignment="1"/>
    <xf numFmtId="14" fontId="8" fillId="0" borderId="13" xfId="0" applyNumberFormat="1" applyFont="1" applyBorder="1"/>
    <xf numFmtId="2" fontId="8" fillId="0" borderId="4" xfId="0" applyNumberFormat="1" applyFont="1" applyBorder="1"/>
    <xf numFmtId="2" fontId="8" fillId="0" borderId="14" xfId="0" applyNumberFormat="1" applyFont="1" applyBorder="1"/>
    <xf numFmtId="2" fontId="8" fillId="0" borderId="12" xfId="0" applyNumberFormat="1" applyFont="1" applyBorder="1"/>
    <xf numFmtId="14" fontId="8" fillId="0" borderId="13" xfId="0" applyNumberFormat="1" applyFont="1" applyFill="1" applyBorder="1"/>
    <xf numFmtId="2" fontId="8" fillId="0" borderId="4" xfId="0" applyNumberFormat="1" applyFont="1" applyFill="1" applyBorder="1"/>
    <xf numFmtId="2" fontId="8" fillId="0" borderId="14" xfId="0" applyNumberFormat="1" applyFont="1" applyFill="1" applyBorder="1"/>
    <xf numFmtId="2" fontId="8" fillId="0" borderId="8" xfId="0" applyNumberFormat="1" applyFont="1" applyFill="1" applyBorder="1" applyAlignment="1"/>
    <xf numFmtId="2" fontId="8" fillId="0" borderId="12" xfId="0" applyNumberFormat="1" applyFont="1" applyFill="1" applyBorder="1"/>
    <xf numFmtId="2" fontId="8" fillId="0" borderId="21" xfId="0" applyNumberFormat="1" applyFont="1" applyBorder="1" applyAlignment="1">
      <alignment horizontal="right"/>
    </xf>
    <xf numFmtId="14" fontId="8" fillId="0" borderId="16" xfId="0" applyNumberFormat="1" applyFont="1" applyBorder="1"/>
    <xf numFmtId="4" fontId="8" fillId="0" borderId="12" xfId="0" applyNumberFormat="1" applyFont="1" applyBorder="1" applyAlignment="1">
      <alignment horizontal="right"/>
    </xf>
    <xf numFmtId="2" fontId="8" fillId="0" borderId="22" xfId="0" applyNumberFormat="1" applyFont="1" applyBorder="1"/>
    <xf numFmtId="2" fontId="8" fillId="0" borderId="11" xfId="0" applyNumberFormat="1" applyFont="1" applyBorder="1"/>
    <xf numFmtId="14" fontId="8" fillId="0" borderId="7" xfId="0" applyNumberFormat="1" applyFont="1" applyBorder="1"/>
    <xf numFmtId="2" fontId="8" fillId="0" borderId="15" xfId="0" applyNumberFormat="1" applyFont="1" applyBorder="1"/>
    <xf numFmtId="2" fontId="8" fillId="0" borderId="10" xfId="0" applyNumberFormat="1" applyFont="1" applyBorder="1"/>
    <xf numFmtId="2" fontId="8" fillId="0" borderId="4" xfId="0" applyNumberFormat="1" applyFont="1" applyFill="1" applyBorder="1" applyAlignment="1"/>
    <xf numFmtId="2" fontId="8" fillId="0" borderId="12" xfId="0" applyNumberFormat="1" applyFont="1" applyBorder="1" applyAlignment="1">
      <alignment horizontal="right"/>
    </xf>
    <xf numFmtId="164" fontId="8" fillId="0" borderId="4" xfId="0" applyNumberFormat="1" applyFont="1" applyBorder="1"/>
    <xf numFmtId="164" fontId="8" fillId="0" borderId="14" xfId="0" applyNumberFormat="1" applyFont="1" applyBorder="1"/>
    <xf numFmtId="164" fontId="8" fillId="0" borderId="12" xfId="0" applyNumberFormat="1" applyFont="1" applyBorder="1"/>
    <xf numFmtId="4" fontId="8" fillId="0" borderId="4" xfId="0" applyNumberFormat="1" applyFont="1" applyBorder="1"/>
    <xf numFmtId="4" fontId="8" fillId="0" borderId="14" xfId="0" applyNumberFormat="1" applyFont="1" applyBorder="1"/>
    <xf numFmtId="4" fontId="8" fillId="0" borderId="12" xfId="0" applyNumberFormat="1" applyFont="1" applyBorder="1"/>
    <xf numFmtId="4" fontId="8" fillId="0" borderId="4" xfId="0" applyNumberFormat="1" applyFont="1" applyFill="1" applyBorder="1"/>
    <xf numFmtId="4" fontId="8" fillId="0" borderId="14" xfId="0" applyNumberFormat="1" applyFont="1" applyFill="1" applyBorder="1"/>
    <xf numFmtId="4" fontId="8" fillId="0" borderId="12" xfId="0" applyNumberFormat="1" applyFont="1" applyFill="1" applyBorder="1"/>
    <xf numFmtId="14" fontId="8" fillId="0" borderId="13" xfId="0" applyNumberFormat="1" applyFont="1" applyBorder="1" applyAlignment="1"/>
    <xf numFmtId="2" fontId="8" fillId="0" borderId="4" xfId="0" applyNumberFormat="1" applyFont="1" applyBorder="1" applyAlignment="1"/>
    <xf numFmtId="2" fontId="8" fillId="0" borderId="4" xfId="1" applyNumberFormat="1" applyFont="1" applyBorder="1" applyAlignment="1"/>
    <xf numFmtId="2" fontId="8" fillId="0" borderId="21" xfId="0" applyNumberFormat="1" applyFont="1" applyBorder="1" applyAlignment="1"/>
    <xf numFmtId="2" fontId="8" fillId="0" borderId="4" xfId="0" applyNumberFormat="1" applyFont="1" applyBorder="1" applyAlignment="1">
      <alignment horizontal="right"/>
    </xf>
    <xf numFmtId="2" fontId="8" fillId="0" borderId="21" xfId="0" applyNumberFormat="1" applyFont="1" applyBorder="1"/>
    <xf numFmtId="2" fontId="8" fillId="0" borderId="21" xfId="0" applyNumberFormat="1" applyFont="1" applyFill="1" applyBorder="1"/>
    <xf numFmtId="2" fontId="8" fillId="0" borderId="22" xfId="0" applyNumberFormat="1" applyFont="1" applyFill="1" applyBorder="1"/>
    <xf numFmtId="2" fontId="8" fillId="0" borderId="11" xfId="0" applyNumberFormat="1" applyFont="1" applyFill="1" applyBorder="1"/>
    <xf numFmtId="2" fontId="8" fillId="0" borderId="1" xfId="0" applyNumberFormat="1" applyFont="1" applyBorder="1" applyAlignment="1"/>
    <xf numFmtId="2" fontId="8" fillId="0" borderId="11" xfId="0" applyNumberFormat="1" applyFont="1" applyBorder="1" applyAlignment="1"/>
    <xf numFmtId="0" fontId="10" fillId="0" borderId="13" xfId="0" applyFont="1" applyBorder="1"/>
    <xf numFmtId="2" fontId="8" fillId="0" borderId="14" xfId="0" applyNumberFormat="1" applyFont="1" applyBorder="1" applyAlignment="1">
      <alignment horizontal="right"/>
    </xf>
    <xf numFmtId="2" fontId="8" fillId="0" borderId="4" xfId="0" applyNumberFormat="1" applyFont="1" applyFill="1" applyBorder="1" applyAlignment="1">
      <alignment horizontal="right"/>
    </xf>
    <xf numFmtId="2" fontId="8" fillId="0" borderId="26" xfId="0" applyNumberFormat="1" applyFont="1" applyBorder="1"/>
    <xf numFmtId="2" fontId="8" fillId="0" borderId="24" xfId="0" applyNumberFormat="1" applyFont="1" applyBorder="1"/>
    <xf numFmtId="2" fontId="8" fillId="0" borderId="24" xfId="0" applyNumberFormat="1" applyFont="1" applyBorder="1" applyAlignment="1"/>
    <xf numFmtId="2" fontId="8" fillId="0" borderId="8" xfId="0" applyNumberFormat="1" applyFont="1" applyFill="1" applyBorder="1"/>
    <xf numFmtId="4" fontId="8" fillId="0" borderId="8" xfId="0" applyNumberFormat="1" applyFont="1" applyBorder="1"/>
    <xf numFmtId="4" fontId="8" fillId="0" borderId="8" xfId="0" applyNumberFormat="1" applyFont="1" applyFill="1" applyBorder="1"/>
    <xf numFmtId="2" fontId="8" fillId="0" borderId="1" xfId="0" applyNumberFormat="1" applyFont="1" applyFill="1" applyBorder="1"/>
    <xf numFmtId="2" fontId="8" fillId="0" borderId="1" xfId="0" applyNumberFormat="1" applyFont="1" applyBorder="1"/>
    <xf numFmtId="14" fontId="8" fillId="0" borderId="25" xfId="0" applyNumberFormat="1" applyFont="1" applyBorder="1"/>
    <xf numFmtId="4" fontId="8" fillId="0" borderId="20" xfId="0" applyNumberFormat="1" applyFont="1" applyBorder="1"/>
    <xf numFmtId="0" fontId="8" fillId="0" borderId="0" xfId="0" applyFont="1"/>
    <xf numFmtId="4" fontId="8" fillId="0" borderId="27" xfId="0" applyNumberFormat="1" applyFont="1" applyBorder="1"/>
    <xf numFmtId="0" fontId="8" fillId="0" borderId="20" xfId="0" applyFont="1" applyBorder="1"/>
    <xf numFmtId="0" fontId="7" fillId="3" borderId="16" xfId="0" applyFont="1" applyFill="1" applyBorder="1"/>
    <xf numFmtId="2" fontId="0" fillId="3" borderId="11" xfId="0" applyNumberFormat="1" applyFill="1" applyBorder="1"/>
    <xf numFmtId="2" fontId="0" fillId="3" borderId="10" xfId="0" applyNumberFormat="1" applyFill="1" applyBorder="1"/>
    <xf numFmtId="14" fontId="0" fillId="3" borderId="16" xfId="0" applyNumberFormat="1" applyFill="1" applyBorder="1"/>
    <xf numFmtId="2" fontId="0" fillId="3" borderId="12" xfId="0" applyNumberFormat="1" applyFill="1" applyBorder="1"/>
    <xf numFmtId="14" fontId="0" fillId="3" borderId="23" xfId="0" applyNumberFormat="1" applyFill="1" applyBorder="1"/>
    <xf numFmtId="4" fontId="0" fillId="3" borderId="24" xfId="0" applyNumberFormat="1" applyFill="1" applyBorder="1"/>
    <xf numFmtId="4" fontId="0" fillId="3" borderId="26" xfId="0" applyNumberFormat="1" applyFill="1" applyBorder="1"/>
    <xf numFmtId="2" fontId="0" fillId="3" borderId="12" xfId="0" applyNumberFormat="1" applyFill="1" applyBorder="1" applyAlignment="1">
      <alignment horizontal="right"/>
    </xf>
    <xf numFmtId="0" fontId="0" fillId="3" borderId="16" xfId="0" applyFill="1" applyBorder="1"/>
    <xf numFmtId="4" fontId="0" fillId="3" borderId="12" xfId="0" applyNumberFormat="1" applyFill="1" applyBorder="1" applyAlignment="1">
      <alignment horizontal="right"/>
    </xf>
    <xf numFmtId="0" fontId="10" fillId="0" borderId="5" xfId="0" applyFont="1" applyBorder="1"/>
    <xf numFmtId="0" fontId="10" fillId="0" borderId="6" xfId="0" applyFont="1" applyBorder="1" applyAlignment="1">
      <alignment horizontal="center"/>
    </xf>
    <xf numFmtId="0" fontId="10" fillId="0" borderId="6" xfId="0" applyFont="1" applyBorder="1"/>
    <xf numFmtId="0" fontId="10" fillId="0" borderId="6" xfId="0" applyFont="1" applyBorder="1" applyAlignment="1"/>
    <xf numFmtId="0" fontId="10" fillId="0" borderId="18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10" fillId="0" borderId="19" xfId="0" applyFont="1" applyBorder="1" applyAlignment="1">
      <alignment horizontal="center"/>
    </xf>
    <xf numFmtId="14" fontId="0" fillId="3" borderId="2" xfId="0" applyNumberFormat="1" applyFill="1" applyBorder="1"/>
    <xf numFmtId="4" fontId="0" fillId="3" borderId="0" xfId="0" applyNumberFormat="1" applyFill="1" applyBorder="1"/>
    <xf numFmtId="4" fontId="0" fillId="3" borderId="3" xfId="0" applyNumberFormat="1" applyFill="1" applyBorder="1"/>
    <xf numFmtId="2" fontId="8" fillId="2" borderId="14" xfId="0" applyNumberFormat="1" applyFont="1" applyFill="1" applyBorder="1" applyAlignment="1">
      <alignment horizontal="center"/>
    </xf>
    <xf numFmtId="4" fontId="8" fillId="0" borderId="22" xfId="0" applyNumberFormat="1" applyFont="1" applyBorder="1"/>
    <xf numFmtId="14" fontId="8" fillId="0" borderId="13" xfId="0" applyNumberFormat="1" applyFont="1" applyBorder="1" applyAlignment="1">
      <alignment vertical="center"/>
    </xf>
    <xf numFmtId="4" fontId="8" fillId="0" borderId="4" xfId="0" applyNumberFormat="1" applyFont="1" applyFill="1" applyBorder="1" applyAlignment="1">
      <alignment vertical="center"/>
    </xf>
    <xf numFmtId="2" fontId="8" fillId="0" borderId="4" xfId="0" applyNumberFormat="1" applyFont="1" applyFill="1" applyBorder="1" applyAlignment="1">
      <alignment vertical="center"/>
    </xf>
    <xf numFmtId="2" fontId="8" fillId="0" borderId="4" xfId="0" applyNumberFormat="1" applyFont="1" applyBorder="1" applyAlignment="1">
      <alignment vertical="center"/>
    </xf>
    <xf numFmtId="4" fontId="8" fillId="0" borderId="4" xfId="0" applyNumberFormat="1" applyFont="1" applyBorder="1" applyAlignment="1">
      <alignment vertical="center"/>
    </xf>
    <xf numFmtId="2" fontId="8" fillId="0" borderId="8" xfId="0" applyNumberFormat="1" applyFont="1" applyBorder="1" applyAlignment="1">
      <alignment vertical="center"/>
    </xf>
    <xf numFmtId="2" fontId="8" fillId="0" borderId="8" xfId="0" applyNumberFormat="1" applyFont="1" applyFill="1" applyBorder="1" applyAlignment="1">
      <alignment vertical="center"/>
    </xf>
    <xf numFmtId="2" fontId="8" fillId="0" borderId="21" xfId="0" applyNumberFormat="1" applyFont="1" applyBorder="1" applyAlignment="1">
      <alignment horizontal="right" vertical="center"/>
    </xf>
    <xf numFmtId="0" fontId="0" fillId="0" borderId="11" xfId="0" applyBorder="1" applyAlignment="1">
      <alignment vertical="center"/>
    </xf>
    <xf numFmtId="14" fontId="8" fillId="0" borderId="16" xfId="0" applyNumberFormat="1" applyFont="1" applyBorder="1" applyAlignment="1">
      <alignment vertical="center"/>
    </xf>
    <xf numFmtId="2" fontId="8" fillId="0" borderId="14" xfId="0" applyNumberFormat="1" applyFont="1" applyBorder="1" applyAlignment="1">
      <alignment vertical="center"/>
    </xf>
    <xf numFmtId="2" fontId="8" fillId="4" borderId="4" xfId="0" applyNumberFormat="1" applyFont="1" applyFill="1" applyBorder="1"/>
    <xf numFmtId="2" fontId="8" fillId="5" borderId="4" xfId="0" applyNumberFormat="1" applyFont="1" applyFill="1" applyBorder="1"/>
    <xf numFmtId="4" fontId="8" fillId="5" borderId="4" xfId="0" applyNumberFormat="1" applyFont="1" applyFill="1" applyBorder="1" applyAlignment="1">
      <alignment vertical="center"/>
    </xf>
    <xf numFmtId="2" fontId="8" fillId="6" borderId="4" xfId="0" applyNumberFormat="1" applyFont="1" applyFill="1" applyBorder="1"/>
    <xf numFmtId="4" fontId="8" fillId="6" borderId="4" xfId="0" applyNumberFormat="1" applyFont="1" applyFill="1" applyBorder="1" applyAlignment="1">
      <alignment vertical="center"/>
    </xf>
    <xf numFmtId="0" fontId="8" fillId="0" borderId="14" xfId="0" applyFont="1" applyBorder="1"/>
    <xf numFmtId="0" fontId="8" fillId="0" borderId="12" xfId="0" applyFont="1" applyBorder="1"/>
    <xf numFmtId="39" fontId="8" fillId="0" borderId="4" xfId="0" applyNumberFormat="1" applyFont="1" applyBorder="1"/>
    <xf numFmtId="165" fontId="8" fillId="0" borderId="4" xfId="0" applyNumberFormat="1" applyFont="1" applyBorder="1"/>
    <xf numFmtId="0" fontId="8" fillId="0" borderId="7" xfId="0" applyFont="1" applyBorder="1"/>
    <xf numFmtId="0" fontId="8" fillId="0" borderId="8" xfId="0" applyFont="1" applyBorder="1"/>
    <xf numFmtId="0" fontId="8" fillId="0" borderId="15" xfId="0" applyFont="1" applyBorder="1"/>
    <xf numFmtId="0" fontId="8" fillId="0" borderId="10" xfId="0" applyFont="1" applyBorder="1"/>
    <xf numFmtId="2" fontId="8" fillId="0" borderId="14" xfId="0" applyNumberFormat="1" applyFont="1" applyFill="1" applyBorder="1" applyAlignment="1">
      <alignment horizontal="center"/>
    </xf>
    <xf numFmtId="165" fontId="8" fillId="0" borderId="22" xfId="0" applyNumberFormat="1" applyFont="1" applyBorder="1"/>
    <xf numFmtId="4" fontId="8" fillId="0" borderId="25" xfId="0" applyNumberFormat="1" applyFont="1" applyBorder="1"/>
    <xf numFmtId="0" fontId="7" fillId="0" borderId="16" xfId="0" applyFont="1" applyBorder="1" applyAlignment="1">
      <alignment horizontal="left"/>
    </xf>
    <xf numFmtId="0" fontId="7" fillId="0" borderId="11" xfId="0" applyFont="1" applyBorder="1" applyAlignment="1">
      <alignment horizontal="left"/>
    </xf>
    <xf numFmtId="0" fontId="7" fillId="0" borderId="12" xfId="0" applyFont="1" applyBorder="1" applyAlignment="1">
      <alignment horizontal="left"/>
    </xf>
    <xf numFmtId="0" fontId="0" fillId="0" borderId="16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/>
    </xf>
    <xf numFmtId="4" fontId="8" fillId="0" borderId="11" xfId="0" applyNumberFormat="1" applyFont="1" applyBorder="1" applyAlignment="1">
      <alignment horizontal="left"/>
    </xf>
    <xf numFmtId="4" fontId="8" fillId="0" borderId="12" xfId="0" applyNumberFormat="1" applyFont="1" applyBorder="1" applyAlignment="1">
      <alignment horizontal="left"/>
    </xf>
    <xf numFmtId="14" fontId="8" fillId="0" borderId="16" xfId="0" applyNumberFormat="1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mruColors>
      <color rgb="FFCCFF99"/>
      <color rgb="FFFFC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98"/>
  <sheetViews>
    <sheetView tabSelected="1" zoomScaleNormal="100" workbookViewId="0">
      <pane ySplit="5" topLeftCell="A65" activePane="bottomLeft" state="frozen"/>
      <selection pane="bottomLeft" activeCell="A123" sqref="A123:XFD123"/>
    </sheetView>
  </sheetViews>
  <sheetFormatPr defaultRowHeight="13.2" x14ac:dyDescent="0.25"/>
  <cols>
    <col min="1" max="1" width="9.33203125" customWidth="1"/>
    <col min="2" max="7" width="7.88671875" customWidth="1"/>
    <col min="8" max="8" width="8.33203125" customWidth="1"/>
    <col min="9" max="12" width="7.88671875" customWidth="1"/>
    <col min="13" max="13" width="10.109375" customWidth="1"/>
    <col min="14" max="17" width="7.88671875" customWidth="1"/>
    <col min="18" max="18" width="9.109375" customWidth="1"/>
  </cols>
  <sheetData>
    <row r="1" spans="1:18" ht="8.25" customHeight="1" x14ac:dyDescent="0.25">
      <c r="A1" s="2"/>
    </row>
    <row r="2" spans="1:18" ht="15.6" x14ac:dyDescent="0.3">
      <c r="F2" s="9"/>
      <c r="G2" s="9"/>
      <c r="H2" s="10" t="s">
        <v>33</v>
      </c>
      <c r="I2" s="9"/>
      <c r="J2" s="9"/>
      <c r="R2" s="55">
        <v>41760</v>
      </c>
    </row>
    <row r="3" spans="1:18" ht="7.5" customHeight="1" thickBot="1" x14ac:dyDescent="0.3"/>
    <row r="4" spans="1:18" s="5" customFormat="1" ht="12.75" customHeight="1" x14ac:dyDescent="0.3">
      <c r="A4" s="130"/>
      <c r="B4" s="131" t="s">
        <v>14</v>
      </c>
      <c r="C4" s="131" t="s">
        <v>3</v>
      </c>
      <c r="D4" s="131" t="s">
        <v>4</v>
      </c>
      <c r="E4" s="131" t="s">
        <v>5</v>
      </c>
      <c r="F4" s="132"/>
      <c r="G4" s="131" t="s">
        <v>4</v>
      </c>
      <c r="H4" s="131" t="s">
        <v>8</v>
      </c>
      <c r="I4" s="131" t="s">
        <v>5</v>
      </c>
      <c r="J4" s="133"/>
      <c r="K4" s="131" t="s">
        <v>11</v>
      </c>
      <c r="L4" s="131" t="s">
        <v>46</v>
      </c>
      <c r="M4" s="131" t="s">
        <v>34</v>
      </c>
      <c r="N4" s="131" t="s">
        <v>13</v>
      </c>
      <c r="O4" s="131" t="s">
        <v>41</v>
      </c>
      <c r="P4" s="131" t="s">
        <v>14</v>
      </c>
      <c r="Q4" s="131" t="s">
        <v>0</v>
      </c>
      <c r="R4" s="134" t="s">
        <v>0</v>
      </c>
    </row>
    <row r="5" spans="1:18" s="27" customFormat="1" ht="15.6" x14ac:dyDescent="0.3">
      <c r="A5" s="135" t="s">
        <v>1</v>
      </c>
      <c r="B5" s="136" t="s">
        <v>2</v>
      </c>
      <c r="C5" s="136" t="s">
        <v>37</v>
      </c>
      <c r="D5" s="136" t="s">
        <v>38</v>
      </c>
      <c r="E5" s="136" t="s">
        <v>38</v>
      </c>
      <c r="F5" s="136" t="s">
        <v>6</v>
      </c>
      <c r="G5" s="136" t="s">
        <v>7</v>
      </c>
      <c r="H5" s="136" t="s">
        <v>9</v>
      </c>
      <c r="I5" s="136" t="s">
        <v>7</v>
      </c>
      <c r="J5" s="136" t="s">
        <v>10</v>
      </c>
      <c r="K5" s="136" t="s">
        <v>12</v>
      </c>
      <c r="L5" s="136" t="s">
        <v>55</v>
      </c>
      <c r="M5" s="136" t="s">
        <v>53</v>
      </c>
      <c r="N5" s="136" t="s">
        <v>47</v>
      </c>
      <c r="O5" s="136" t="s">
        <v>42</v>
      </c>
      <c r="P5" s="136" t="s">
        <v>48</v>
      </c>
      <c r="Q5" s="136" t="s">
        <v>15</v>
      </c>
      <c r="R5" s="137" t="s">
        <v>49</v>
      </c>
    </row>
    <row r="6" spans="1:18" ht="12.75" customHeight="1" x14ac:dyDescent="0.25">
      <c r="A6" s="23"/>
      <c r="B6" s="22"/>
      <c r="C6" s="22"/>
      <c r="D6" s="22"/>
      <c r="E6" s="22"/>
      <c r="F6" s="22"/>
      <c r="G6" s="22"/>
      <c r="H6" s="22"/>
      <c r="I6" s="22"/>
      <c r="J6" s="22"/>
      <c r="K6" s="41"/>
      <c r="L6" s="22"/>
      <c r="M6" s="22"/>
      <c r="N6" s="22"/>
      <c r="O6" s="22"/>
      <c r="P6" s="22"/>
      <c r="Q6" s="22"/>
      <c r="R6" s="24"/>
    </row>
    <row r="7" spans="1:18" x14ac:dyDescent="0.25">
      <c r="A7" s="39" t="s">
        <v>16</v>
      </c>
      <c r="B7" s="30"/>
      <c r="C7" s="30"/>
      <c r="D7" s="30"/>
      <c r="E7" s="30"/>
      <c r="F7" s="30"/>
      <c r="G7" s="30"/>
      <c r="H7" s="30"/>
      <c r="I7" s="37"/>
      <c r="J7" s="25"/>
      <c r="K7" s="25"/>
      <c r="L7" s="25"/>
      <c r="M7" s="25"/>
      <c r="N7" s="25"/>
      <c r="O7" s="25"/>
      <c r="P7" s="25"/>
      <c r="Q7" s="25"/>
      <c r="R7" s="31"/>
    </row>
    <row r="8" spans="1:18" x14ac:dyDescent="0.25">
      <c r="A8" s="49" t="s">
        <v>17</v>
      </c>
      <c r="B8" s="50"/>
      <c r="C8" s="51"/>
      <c r="D8" s="25"/>
      <c r="E8" s="25"/>
      <c r="F8" s="25"/>
      <c r="G8" s="25"/>
      <c r="H8" s="25"/>
      <c r="I8" s="30" t="s">
        <v>18</v>
      </c>
      <c r="J8" s="30"/>
      <c r="K8" s="37"/>
      <c r="L8" s="37"/>
      <c r="M8" s="37"/>
      <c r="N8" s="25"/>
      <c r="O8" s="25"/>
      <c r="P8" s="25"/>
      <c r="Q8" s="25"/>
      <c r="R8" s="31"/>
    </row>
    <row r="9" spans="1:18" s="22" customFormat="1" ht="13.8" hidden="1" x14ac:dyDescent="0.3">
      <c r="A9" s="56"/>
      <c r="B9" s="57"/>
      <c r="C9" s="159"/>
      <c r="D9" s="57"/>
      <c r="E9" s="57"/>
      <c r="F9" s="57"/>
      <c r="G9" s="57"/>
      <c r="H9" s="57"/>
      <c r="I9" s="57"/>
      <c r="J9" s="57"/>
      <c r="K9" s="159"/>
      <c r="L9" s="159"/>
      <c r="M9" s="159"/>
      <c r="N9" s="57"/>
      <c r="O9" s="57"/>
      <c r="P9" s="57"/>
      <c r="Q9" s="57"/>
      <c r="R9" s="160"/>
    </row>
    <row r="10" spans="1:18" s="22" customFormat="1" ht="13.8" hidden="1" x14ac:dyDescent="0.3">
      <c r="A10" s="78">
        <v>21094</v>
      </c>
      <c r="B10" s="61"/>
      <c r="C10" s="79"/>
      <c r="D10" s="61"/>
      <c r="E10" s="61"/>
      <c r="F10" s="61">
        <v>0.08</v>
      </c>
      <c r="G10" s="61"/>
      <c r="H10" s="61"/>
      <c r="I10" s="61"/>
      <c r="J10" s="61"/>
      <c r="K10" s="79">
        <v>0.02</v>
      </c>
      <c r="L10" s="79"/>
      <c r="M10" s="79"/>
      <c r="N10" s="61"/>
      <c r="O10" s="61"/>
      <c r="P10" s="61"/>
      <c r="Q10" s="61"/>
      <c r="R10" s="166"/>
    </row>
    <row r="11" spans="1:18" s="22" customFormat="1" ht="13.8" hidden="1" x14ac:dyDescent="0.3">
      <c r="A11" s="78">
        <v>21459</v>
      </c>
      <c r="B11" s="61"/>
      <c r="C11" s="79"/>
      <c r="D11" s="61"/>
      <c r="E11" s="61"/>
      <c r="F11" s="61">
        <v>0.1</v>
      </c>
      <c r="G11" s="61"/>
      <c r="H11" s="61"/>
      <c r="I11" s="61"/>
      <c r="J11" s="61"/>
      <c r="K11" s="79">
        <v>0.03</v>
      </c>
      <c r="L11" s="79"/>
      <c r="M11" s="79"/>
      <c r="N11" s="61"/>
      <c r="O11" s="61"/>
      <c r="P11" s="61"/>
      <c r="Q11" s="61"/>
      <c r="R11" s="166"/>
    </row>
    <row r="12" spans="1:18" s="22" customFormat="1" ht="13.8" hidden="1" x14ac:dyDescent="0.3">
      <c r="A12" s="78">
        <v>21671</v>
      </c>
      <c r="B12" s="61"/>
      <c r="C12" s="79"/>
      <c r="D12" s="61"/>
      <c r="E12" s="61"/>
      <c r="F12" s="61">
        <v>0.12</v>
      </c>
      <c r="G12" s="61"/>
      <c r="H12" s="61"/>
      <c r="I12" s="61"/>
      <c r="J12" s="61"/>
      <c r="K12" s="79">
        <v>0.03</v>
      </c>
      <c r="L12" s="79"/>
      <c r="M12" s="79"/>
      <c r="N12" s="61"/>
      <c r="O12" s="61"/>
      <c r="P12" s="61"/>
      <c r="Q12" s="61"/>
      <c r="R12" s="166"/>
    </row>
    <row r="13" spans="1:18" s="22" customFormat="1" ht="13.8" hidden="1" x14ac:dyDescent="0.3">
      <c r="A13" s="78">
        <v>21824</v>
      </c>
      <c r="B13" s="61"/>
      <c r="C13" s="79"/>
      <c r="D13" s="61"/>
      <c r="E13" s="61"/>
      <c r="F13" s="61">
        <v>0.19</v>
      </c>
      <c r="G13" s="61"/>
      <c r="H13" s="61"/>
      <c r="I13" s="61"/>
      <c r="J13" s="61"/>
      <c r="K13" s="79">
        <v>0.06</v>
      </c>
      <c r="L13" s="79"/>
      <c r="M13" s="79"/>
      <c r="N13" s="61"/>
      <c r="O13" s="61"/>
      <c r="P13" s="61"/>
      <c r="Q13" s="61"/>
      <c r="R13" s="166"/>
    </row>
    <row r="14" spans="1:18" s="22" customFormat="1" ht="13.8" hidden="1" x14ac:dyDescent="0.3">
      <c r="A14" s="78"/>
      <c r="B14" s="61"/>
      <c r="C14" s="79"/>
      <c r="D14" s="61"/>
      <c r="E14" s="61"/>
      <c r="F14" s="61"/>
      <c r="G14" s="61"/>
      <c r="H14" s="61"/>
      <c r="I14" s="61"/>
      <c r="J14" s="61"/>
      <c r="K14" s="79"/>
      <c r="L14" s="79"/>
      <c r="M14" s="79"/>
      <c r="N14" s="61"/>
      <c r="O14" s="61"/>
      <c r="P14" s="61"/>
      <c r="Q14" s="61"/>
      <c r="R14" s="166"/>
    </row>
    <row r="15" spans="1:18" s="22" customFormat="1" ht="13.8" hidden="1" x14ac:dyDescent="0.3">
      <c r="A15" s="163"/>
      <c r="B15" s="164"/>
      <c r="C15" s="165"/>
      <c r="D15" s="164"/>
      <c r="E15" s="164"/>
      <c r="F15" s="164"/>
      <c r="G15" s="164"/>
      <c r="H15" s="164"/>
      <c r="I15" s="164"/>
      <c r="J15" s="164"/>
      <c r="K15" s="165"/>
      <c r="L15" s="165"/>
      <c r="M15" s="165"/>
      <c r="N15" s="164"/>
      <c r="O15" s="164"/>
      <c r="P15" s="164"/>
      <c r="Q15" s="164"/>
      <c r="R15" s="166"/>
    </row>
    <row r="16" spans="1:18" s="22" customFormat="1" ht="13.8" hidden="1" x14ac:dyDescent="0.3">
      <c r="A16" s="163"/>
      <c r="B16" s="164"/>
      <c r="C16" s="165"/>
      <c r="D16" s="164"/>
      <c r="E16" s="164"/>
      <c r="F16" s="164"/>
      <c r="G16" s="164"/>
      <c r="H16" s="164"/>
      <c r="I16" s="164"/>
      <c r="J16" s="164"/>
      <c r="K16" s="165"/>
      <c r="L16" s="165"/>
      <c r="M16" s="165"/>
      <c r="N16" s="164"/>
      <c r="O16" s="164"/>
      <c r="P16" s="164"/>
      <c r="Q16" s="164"/>
      <c r="R16" s="166"/>
    </row>
    <row r="17" spans="1:18" s="22" customFormat="1" ht="13.8" hidden="1" x14ac:dyDescent="0.3">
      <c r="A17" s="78">
        <v>24959</v>
      </c>
      <c r="B17" s="61">
        <v>5.3</v>
      </c>
      <c r="C17" s="79">
        <v>-0.2</v>
      </c>
      <c r="D17" s="61">
        <v>0</v>
      </c>
      <c r="E17" s="61">
        <v>0</v>
      </c>
      <c r="F17" s="61">
        <v>0.28999999999999998</v>
      </c>
      <c r="G17" s="61">
        <v>0.15</v>
      </c>
      <c r="H17" s="61">
        <v>0</v>
      </c>
      <c r="I17" s="61">
        <v>0</v>
      </c>
      <c r="J17" s="61">
        <v>0.01</v>
      </c>
      <c r="K17" s="79">
        <v>0.17</v>
      </c>
      <c r="L17" s="79"/>
      <c r="M17" s="79"/>
      <c r="N17" s="61">
        <v>0.2</v>
      </c>
      <c r="O17" s="61">
        <f t="shared" ref="O17" si="0">SUM(F17:M17)</f>
        <v>0.62</v>
      </c>
      <c r="P17" s="71">
        <f t="shared" ref="P17" si="1">(+F17+G17+H17+I17+J17+K17+L17+M17-C17-D17-E17)</f>
        <v>0.82000000000000006</v>
      </c>
      <c r="Q17" s="59">
        <f>(+B17+F17+G17+H17+I17+J17+K17)</f>
        <v>5.92</v>
      </c>
      <c r="R17" s="80"/>
    </row>
    <row r="18" spans="1:18" s="22" customFormat="1" ht="13.8" hidden="1" x14ac:dyDescent="0.3">
      <c r="A18" s="78">
        <v>25324</v>
      </c>
      <c r="B18" s="61">
        <v>5.5</v>
      </c>
      <c r="C18" s="79">
        <v>-0.3</v>
      </c>
      <c r="D18" s="61">
        <v>0</v>
      </c>
      <c r="E18" s="61">
        <v>0</v>
      </c>
      <c r="F18" s="61">
        <v>0.28999999999999998</v>
      </c>
      <c r="G18" s="61">
        <v>0.17</v>
      </c>
      <c r="H18" s="61">
        <v>0</v>
      </c>
      <c r="I18" s="61">
        <v>0</v>
      </c>
      <c r="J18" s="61">
        <v>0.01</v>
      </c>
      <c r="K18" s="79">
        <v>0.2</v>
      </c>
      <c r="L18" s="79"/>
      <c r="M18" s="79"/>
      <c r="N18" s="61">
        <v>0.2</v>
      </c>
      <c r="O18" s="61">
        <f t="shared" ref="O18" si="2">SUM(F18:M18)</f>
        <v>0.66999999999999993</v>
      </c>
      <c r="P18" s="71">
        <f t="shared" ref="P18" si="3">(+F18+G18+H18+I18+J18+K18+L18+M18-C18-D18-E18)</f>
        <v>0.97</v>
      </c>
      <c r="Q18" s="59">
        <f>(+B18+F18+G18+H18+I18+J18+K18)</f>
        <v>6.17</v>
      </c>
      <c r="R18" s="80"/>
    </row>
    <row r="19" spans="1:18" s="22" customFormat="1" ht="13.8" hidden="1" x14ac:dyDescent="0.3">
      <c r="A19" s="163"/>
      <c r="B19" s="61"/>
      <c r="C19" s="79"/>
      <c r="D19" s="61"/>
      <c r="E19" s="61"/>
      <c r="F19" s="61"/>
      <c r="G19" s="61"/>
      <c r="H19" s="61"/>
      <c r="I19" s="61"/>
      <c r="J19" s="61"/>
      <c r="K19" s="79"/>
      <c r="L19" s="79"/>
      <c r="M19" s="79"/>
      <c r="N19" s="61"/>
      <c r="O19" s="61"/>
      <c r="P19" s="61"/>
      <c r="Q19" s="61"/>
      <c r="R19" s="80"/>
    </row>
    <row r="20" spans="1:18" s="22" customFormat="1" ht="13.8" hidden="1" x14ac:dyDescent="0.3">
      <c r="A20" s="163"/>
      <c r="B20" s="61"/>
      <c r="C20" s="79"/>
      <c r="D20" s="61"/>
      <c r="E20" s="61"/>
      <c r="F20" s="61"/>
      <c r="G20" s="61"/>
      <c r="H20" s="61"/>
      <c r="I20" s="61"/>
      <c r="J20" s="61"/>
      <c r="K20" s="79"/>
      <c r="L20" s="79"/>
      <c r="M20" s="79"/>
      <c r="N20" s="61"/>
      <c r="O20" s="61"/>
      <c r="P20" s="61"/>
      <c r="Q20" s="61"/>
      <c r="R20" s="80"/>
    </row>
    <row r="21" spans="1:18" s="22" customFormat="1" ht="13.8" hidden="1" x14ac:dyDescent="0.3">
      <c r="A21" s="163"/>
      <c r="B21" s="61"/>
      <c r="C21" s="79"/>
      <c r="D21" s="61"/>
      <c r="E21" s="61"/>
      <c r="F21" s="61"/>
      <c r="G21" s="61"/>
      <c r="H21" s="61"/>
      <c r="I21" s="61"/>
      <c r="J21" s="61"/>
      <c r="K21" s="79"/>
      <c r="L21" s="79"/>
      <c r="M21" s="79"/>
      <c r="N21" s="61"/>
      <c r="O21" s="61"/>
      <c r="P21" s="61"/>
      <c r="Q21" s="61"/>
      <c r="R21" s="80"/>
    </row>
    <row r="22" spans="1:18" s="33" customFormat="1" ht="13.8" hidden="1" x14ac:dyDescent="0.3">
      <c r="A22" s="58">
        <v>37742</v>
      </c>
      <c r="B22" s="59">
        <v>31.05</v>
      </c>
      <c r="C22" s="60">
        <v>-1</v>
      </c>
      <c r="D22" s="59">
        <v>-0.76</v>
      </c>
      <c r="E22" s="59">
        <v>-0.39</v>
      </c>
      <c r="F22" s="59">
        <v>3.4</v>
      </c>
      <c r="G22" s="59">
        <v>1.3</v>
      </c>
      <c r="H22" s="61">
        <v>1</v>
      </c>
      <c r="I22" s="59">
        <v>1</v>
      </c>
      <c r="J22" s="59">
        <v>0.15</v>
      </c>
      <c r="K22" s="62">
        <v>0.31</v>
      </c>
      <c r="L22" s="62"/>
      <c r="M22" s="62"/>
      <c r="N22" s="59">
        <v>0.5</v>
      </c>
      <c r="O22" s="59"/>
      <c r="P22" s="59">
        <f>(+F22+G22+H22+I22+J22+K22-C22-D22-E22)</f>
        <v>9.31</v>
      </c>
      <c r="Q22" s="59">
        <f>(+B22+F22+G22+H22+I22+J22+K22)</f>
        <v>38.21</v>
      </c>
      <c r="R22" s="63">
        <v>1.2</v>
      </c>
    </row>
    <row r="23" spans="1:18" s="30" customFormat="1" ht="13.8" hidden="1" x14ac:dyDescent="0.3">
      <c r="A23" s="64">
        <v>38108</v>
      </c>
      <c r="B23" s="65">
        <v>31.05</v>
      </c>
      <c r="C23" s="66">
        <v>-1</v>
      </c>
      <c r="D23" s="65">
        <v>-0.79</v>
      </c>
      <c r="E23" s="65">
        <v>-0.4</v>
      </c>
      <c r="F23" s="65">
        <v>3.9</v>
      </c>
      <c r="G23" s="65">
        <v>2.2999999999999998</v>
      </c>
      <c r="H23" s="65">
        <v>1</v>
      </c>
      <c r="I23" s="65">
        <v>1</v>
      </c>
      <c r="J23" s="65">
        <v>0.15</v>
      </c>
      <c r="K23" s="66">
        <v>0.31</v>
      </c>
      <c r="L23" s="66"/>
      <c r="M23" s="66"/>
      <c r="N23" s="65">
        <v>0.5</v>
      </c>
      <c r="O23" s="61"/>
      <c r="P23" s="59">
        <f>(+F23+G23+H23+I23+J23+K23-C23-D23-E23)</f>
        <v>10.85</v>
      </c>
      <c r="Q23" s="59">
        <f>(+B23+F23+G23+H23+I23+J23+K23)</f>
        <v>39.71</v>
      </c>
      <c r="R23" s="67">
        <v>1.5</v>
      </c>
    </row>
    <row r="24" spans="1:18" s="30" customFormat="1" ht="13.8" hidden="1" x14ac:dyDescent="0.3">
      <c r="A24" s="64">
        <v>38473</v>
      </c>
      <c r="B24" s="65">
        <v>31.55</v>
      </c>
      <c r="C24" s="66">
        <v>-1</v>
      </c>
      <c r="D24" s="65">
        <v>-0.82</v>
      </c>
      <c r="E24" s="65">
        <v>-0.42</v>
      </c>
      <c r="F24" s="65">
        <v>4.1500000000000004</v>
      </c>
      <c r="G24" s="65">
        <v>3.05</v>
      </c>
      <c r="H24" s="65">
        <v>1</v>
      </c>
      <c r="I24" s="65">
        <v>1</v>
      </c>
      <c r="J24" s="65">
        <v>0.15</v>
      </c>
      <c r="K24" s="66">
        <v>0.31</v>
      </c>
      <c r="L24" s="66"/>
      <c r="M24" s="66"/>
      <c r="N24" s="65">
        <v>0.5</v>
      </c>
      <c r="O24" s="61"/>
      <c r="P24" s="59">
        <f>(+F24+G24+H24+I24+J24+K24-C24-D24-E24)</f>
        <v>11.9</v>
      </c>
      <c r="Q24" s="59">
        <f>(+B24+F24+G24+H24+I24+J24+K24)</f>
        <v>41.21</v>
      </c>
      <c r="R24" s="67">
        <v>1.5</v>
      </c>
    </row>
    <row r="25" spans="1:18" s="30" customFormat="1" ht="13.8" hidden="1" x14ac:dyDescent="0.3">
      <c r="A25" s="68">
        <v>38838</v>
      </c>
      <c r="B25" s="69">
        <v>32.700000000000003</v>
      </c>
      <c r="C25" s="70">
        <v>-1</v>
      </c>
      <c r="D25" s="69">
        <v>-0.85</v>
      </c>
      <c r="E25" s="69">
        <v>-0.43</v>
      </c>
      <c r="F25" s="69">
        <v>4.1500000000000004</v>
      </c>
      <c r="G25" s="69">
        <v>3.4</v>
      </c>
      <c r="H25" s="69">
        <v>1</v>
      </c>
      <c r="I25" s="69">
        <v>1</v>
      </c>
      <c r="J25" s="69">
        <v>0.15</v>
      </c>
      <c r="K25" s="70">
        <v>0.31</v>
      </c>
      <c r="L25" s="70"/>
      <c r="M25" s="70"/>
      <c r="N25" s="69">
        <v>0.5</v>
      </c>
      <c r="O25" s="109"/>
      <c r="P25" s="71">
        <f>(+F25+G25+H25+I25+J25+K25-C25-D25-E25)</f>
        <v>12.290000000000001</v>
      </c>
      <c r="Q25" s="71">
        <f>(+B25+F25+G25+H25+I25+J25+K25)</f>
        <v>42.71</v>
      </c>
      <c r="R25" s="72">
        <v>1.5</v>
      </c>
    </row>
    <row r="26" spans="1:18" s="30" customFormat="1" ht="13.8" hidden="1" x14ac:dyDescent="0.3">
      <c r="A26" s="64">
        <v>39203</v>
      </c>
      <c r="B26" s="65">
        <v>34.07</v>
      </c>
      <c r="C26" s="70">
        <v>-1</v>
      </c>
      <c r="D26" s="65">
        <v>-0.89</v>
      </c>
      <c r="E26" s="65">
        <v>-0.44</v>
      </c>
      <c r="F26" s="65">
        <v>4.4000000000000004</v>
      </c>
      <c r="G26" s="65">
        <v>3.4</v>
      </c>
      <c r="H26" s="65">
        <v>1</v>
      </c>
      <c r="I26" s="65">
        <v>1</v>
      </c>
      <c r="J26" s="65">
        <v>0.2</v>
      </c>
      <c r="K26" s="65">
        <v>0.34</v>
      </c>
      <c r="L26" s="65"/>
      <c r="M26" s="65">
        <v>0.05</v>
      </c>
      <c r="N26" s="65">
        <v>0.5</v>
      </c>
      <c r="O26" s="61"/>
      <c r="P26" s="71">
        <f>(+F26+G26+H26+I26+J26+K26+M26-C26-D26-E26)</f>
        <v>12.72</v>
      </c>
      <c r="Q26" s="71">
        <f>(+B26+F26+G26+H26+I26+J26+K26+M26)</f>
        <v>44.46</v>
      </c>
      <c r="R26" s="73">
        <f t="shared" ref="R26:R35" si="4">+Q26-Q25</f>
        <v>1.75</v>
      </c>
    </row>
    <row r="27" spans="1:18" s="22" customFormat="1" ht="13.8" hidden="1" x14ac:dyDescent="0.3">
      <c r="A27" s="64">
        <v>39569</v>
      </c>
      <c r="B27" s="65">
        <v>35.46</v>
      </c>
      <c r="C27" s="70">
        <v>-1</v>
      </c>
      <c r="D27" s="65">
        <v>-0.93</v>
      </c>
      <c r="E27" s="65">
        <v>-0.46</v>
      </c>
      <c r="F27" s="65">
        <v>4.9000000000000004</v>
      </c>
      <c r="G27" s="65">
        <v>3.4</v>
      </c>
      <c r="H27" s="65">
        <v>1</v>
      </c>
      <c r="I27" s="65">
        <v>1</v>
      </c>
      <c r="J27" s="65">
        <v>0.3</v>
      </c>
      <c r="K27" s="65">
        <v>0.34</v>
      </c>
      <c r="L27" s="65">
        <v>0.01</v>
      </c>
      <c r="M27" s="65">
        <v>0.05</v>
      </c>
      <c r="N27" s="65">
        <v>0.5</v>
      </c>
      <c r="O27" s="61">
        <f t="shared" ref="O27:O32" si="5">SUM(F27:M27)</f>
        <v>11.000000000000002</v>
      </c>
      <c r="P27" s="71">
        <f t="shared" ref="P27:P32" si="6">(+F27+G27+H27+I27+J27+K27+L27+M27-C27-D27-E27)</f>
        <v>13.390000000000002</v>
      </c>
      <c r="Q27" s="65">
        <f t="shared" ref="Q27:Q32" si="7">(+B27+F27+G27+H27+I27+J27+K27+L27+M27)</f>
        <v>46.459999999999994</v>
      </c>
      <c r="R27" s="73">
        <f t="shared" si="4"/>
        <v>1.9999999999999929</v>
      </c>
    </row>
    <row r="28" spans="1:18" s="22" customFormat="1" ht="13.8" hidden="1" x14ac:dyDescent="0.3">
      <c r="A28" s="64">
        <v>39934</v>
      </c>
      <c r="B28" s="65">
        <v>36</v>
      </c>
      <c r="C28" s="70">
        <v>-1</v>
      </c>
      <c r="D28" s="65">
        <v>-0.97</v>
      </c>
      <c r="E28" s="65">
        <v>-0.49</v>
      </c>
      <c r="F28" s="65">
        <v>5</v>
      </c>
      <c r="G28" s="154">
        <v>4.5999999999999996</v>
      </c>
      <c r="H28" s="155">
        <v>1</v>
      </c>
      <c r="I28" s="157">
        <v>1.1499999999999999</v>
      </c>
      <c r="J28" s="65">
        <v>0.4</v>
      </c>
      <c r="K28" s="65">
        <v>0.35</v>
      </c>
      <c r="L28" s="65">
        <v>0.01</v>
      </c>
      <c r="M28" s="65">
        <v>0.2</v>
      </c>
      <c r="N28" s="65">
        <v>0.5</v>
      </c>
      <c r="O28" s="61">
        <f t="shared" si="5"/>
        <v>12.709999999999999</v>
      </c>
      <c r="P28" s="71">
        <f t="shared" si="6"/>
        <v>15.17</v>
      </c>
      <c r="Q28" s="65">
        <f t="shared" si="7"/>
        <v>48.71</v>
      </c>
      <c r="R28" s="73">
        <f t="shared" si="4"/>
        <v>2.2500000000000071</v>
      </c>
    </row>
    <row r="29" spans="1:18" ht="13.8" hidden="1" x14ac:dyDescent="0.3">
      <c r="A29" s="64">
        <v>40299</v>
      </c>
      <c r="B29" s="65">
        <v>36</v>
      </c>
      <c r="C29" s="70">
        <v>-1</v>
      </c>
      <c r="D29" s="65">
        <v>-0.97</v>
      </c>
      <c r="E29" s="65">
        <v>-0.49</v>
      </c>
      <c r="F29" s="65">
        <v>5</v>
      </c>
      <c r="G29" s="154">
        <v>4.5999999999999996</v>
      </c>
      <c r="H29" s="155">
        <v>1</v>
      </c>
      <c r="I29" s="157">
        <v>1.1499999999999999</v>
      </c>
      <c r="J29" s="65">
        <v>0.4</v>
      </c>
      <c r="K29" s="65">
        <v>0.35</v>
      </c>
      <c r="L29" s="65">
        <v>0.01</v>
      </c>
      <c r="M29" s="65">
        <v>0.2</v>
      </c>
      <c r="N29" s="65">
        <v>0.5</v>
      </c>
      <c r="O29" s="61">
        <f t="shared" si="5"/>
        <v>12.709999999999999</v>
      </c>
      <c r="P29" s="71">
        <f t="shared" si="6"/>
        <v>15.17</v>
      </c>
      <c r="Q29" s="65">
        <f t="shared" si="7"/>
        <v>48.71</v>
      </c>
      <c r="R29" s="73">
        <f t="shared" si="4"/>
        <v>0</v>
      </c>
    </row>
    <row r="30" spans="1:18" ht="13.8" x14ac:dyDescent="0.3">
      <c r="A30" s="74">
        <v>40664</v>
      </c>
      <c r="B30" s="65">
        <v>36.409999999999997</v>
      </c>
      <c r="C30" s="65">
        <v>-1</v>
      </c>
      <c r="D30" s="65">
        <v>-0.99</v>
      </c>
      <c r="E30" s="65">
        <v>-0.49</v>
      </c>
      <c r="F30" s="65">
        <v>5.25</v>
      </c>
      <c r="G30" s="69">
        <v>4.5999999999999996</v>
      </c>
      <c r="H30" s="69">
        <v>1</v>
      </c>
      <c r="I30" s="69">
        <v>1.1499999999999999</v>
      </c>
      <c r="J30" s="65">
        <v>0.4</v>
      </c>
      <c r="K30" s="65">
        <v>0.35</v>
      </c>
      <c r="L30" s="65">
        <v>0.1</v>
      </c>
      <c r="M30" s="65">
        <v>0.2</v>
      </c>
      <c r="N30" s="65">
        <v>0.5</v>
      </c>
      <c r="O30" s="61">
        <f t="shared" si="5"/>
        <v>13.049999999999999</v>
      </c>
      <c r="P30" s="71">
        <f t="shared" si="6"/>
        <v>15.53</v>
      </c>
      <c r="Q30" s="65">
        <f t="shared" si="7"/>
        <v>49.46</v>
      </c>
      <c r="R30" s="73">
        <f t="shared" si="4"/>
        <v>0.75</v>
      </c>
    </row>
    <row r="31" spans="1:18" ht="13.8" x14ac:dyDescent="0.3">
      <c r="A31" s="74">
        <v>41030</v>
      </c>
      <c r="B31" s="65">
        <v>36.71</v>
      </c>
      <c r="C31" s="65">
        <v>-1</v>
      </c>
      <c r="D31" s="65">
        <f>$Q31*-0.02</f>
        <v>-1.0092000000000001</v>
      </c>
      <c r="E31" s="65">
        <f>$Q31*-0.01</f>
        <v>-0.50460000000000005</v>
      </c>
      <c r="F31" s="65">
        <v>5.7</v>
      </c>
      <c r="G31" s="69">
        <v>4.5999999999999996</v>
      </c>
      <c r="H31" s="69">
        <v>1</v>
      </c>
      <c r="I31" s="69">
        <v>1.1499999999999999</v>
      </c>
      <c r="J31" s="65">
        <v>0.4</v>
      </c>
      <c r="K31" s="65">
        <v>0.35</v>
      </c>
      <c r="L31" s="65">
        <v>0.1</v>
      </c>
      <c r="M31" s="65">
        <v>0.45</v>
      </c>
      <c r="N31" s="65">
        <v>0.5</v>
      </c>
      <c r="O31" s="65">
        <f t="shared" si="5"/>
        <v>13.75</v>
      </c>
      <c r="P31" s="71">
        <f t="shared" si="6"/>
        <v>16.2638</v>
      </c>
      <c r="Q31" s="65">
        <f t="shared" si="7"/>
        <v>50.460000000000008</v>
      </c>
      <c r="R31" s="73">
        <f t="shared" si="4"/>
        <v>1.0000000000000071</v>
      </c>
    </row>
    <row r="32" spans="1:18" ht="13.8" x14ac:dyDescent="0.3">
      <c r="A32" s="74">
        <v>41153</v>
      </c>
      <c r="B32" s="65">
        <v>36.71</v>
      </c>
      <c r="C32" s="69">
        <v>0</v>
      </c>
      <c r="D32" s="65">
        <f>$Q32*-0.02</f>
        <v>-1.0092000000000001</v>
      </c>
      <c r="E32" s="65">
        <f>$Q32*-0.01</f>
        <v>-0.50460000000000005</v>
      </c>
      <c r="F32" s="65">
        <v>5.7</v>
      </c>
      <c r="G32" s="69">
        <v>4.5999999999999996</v>
      </c>
      <c r="H32" s="69">
        <v>1</v>
      </c>
      <c r="I32" s="69">
        <v>1.1499999999999999</v>
      </c>
      <c r="J32" s="65">
        <v>0.4</v>
      </c>
      <c r="K32" s="65">
        <v>0.35</v>
      </c>
      <c r="L32" s="65">
        <v>0.1</v>
      </c>
      <c r="M32" s="65">
        <v>0.45</v>
      </c>
      <c r="N32" s="65">
        <v>0.5</v>
      </c>
      <c r="O32" s="65">
        <f t="shared" si="5"/>
        <v>13.75</v>
      </c>
      <c r="P32" s="71">
        <f t="shared" si="6"/>
        <v>15.2638</v>
      </c>
      <c r="Q32" s="65">
        <f t="shared" si="7"/>
        <v>50.460000000000008</v>
      </c>
      <c r="R32" s="73">
        <f t="shared" si="4"/>
        <v>0</v>
      </c>
    </row>
    <row r="33" spans="1:18" ht="13.8" x14ac:dyDescent="0.3">
      <c r="A33" s="74">
        <v>41395</v>
      </c>
      <c r="B33" s="65">
        <v>37.049999999999997</v>
      </c>
      <c r="C33" s="69">
        <v>0</v>
      </c>
      <c r="D33" s="65">
        <f>$Q33*-0.02</f>
        <v>-1.0192000000000001</v>
      </c>
      <c r="E33" s="65">
        <f>$Q33*-0.01</f>
        <v>-0.50960000000000005</v>
      </c>
      <c r="F33" s="65">
        <v>6</v>
      </c>
      <c r="G33" s="69">
        <v>4.5999999999999996</v>
      </c>
      <c r="H33" s="69">
        <v>1</v>
      </c>
      <c r="I33" s="69">
        <v>1.2</v>
      </c>
      <c r="J33" s="65">
        <v>0.25</v>
      </c>
      <c r="K33" s="65">
        <v>0.35</v>
      </c>
      <c r="L33" s="65">
        <v>0.51</v>
      </c>
      <c r="M33" s="161">
        <v>-0.3</v>
      </c>
      <c r="N33" s="65">
        <v>0.5</v>
      </c>
      <c r="O33" s="65">
        <f>SUM(F33:L33)</f>
        <v>13.909999999999998</v>
      </c>
      <c r="P33" s="71">
        <f>(+F33+G33+H33+I33+J33+K33+L33-M33-C33-D33-E33)</f>
        <v>15.738799999999999</v>
      </c>
      <c r="Q33" s="65">
        <f>(+B33+F33+G33+H33+I33+J33+K33+L33)</f>
        <v>50.96</v>
      </c>
      <c r="R33" s="73">
        <f t="shared" si="4"/>
        <v>0.49999999999999289</v>
      </c>
    </row>
    <row r="34" spans="1:18" ht="13.8" x14ac:dyDescent="0.3">
      <c r="A34" s="74">
        <v>41579</v>
      </c>
      <c r="B34" s="65">
        <v>37.299999999999997</v>
      </c>
      <c r="C34" s="69">
        <v>0</v>
      </c>
      <c r="D34" s="65">
        <f>$Q34*-0.02</f>
        <v>-1.0292000000000001</v>
      </c>
      <c r="E34" s="65">
        <f>$Q34*-0.01</f>
        <v>-0.51460000000000006</v>
      </c>
      <c r="F34" s="65">
        <v>6.25</v>
      </c>
      <c r="G34" s="69">
        <v>4.5999999999999996</v>
      </c>
      <c r="H34" s="69">
        <v>1</v>
      </c>
      <c r="I34" s="69">
        <v>1.2</v>
      </c>
      <c r="J34" s="65">
        <v>0.25</v>
      </c>
      <c r="K34" s="65">
        <v>0.35</v>
      </c>
      <c r="L34" s="65">
        <v>0.51</v>
      </c>
      <c r="M34" s="161">
        <v>-0.3</v>
      </c>
      <c r="N34" s="65">
        <v>0.5</v>
      </c>
      <c r="O34" s="65">
        <f>SUM(F34:L34)</f>
        <v>14.159999999999998</v>
      </c>
      <c r="P34" s="71">
        <f>(+F34+G34+H34+I34+J34+K34+L34-M34-C34-D34-E34)</f>
        <v>16.003799999999998</v>
      </c>
      <c r="Q34" s="65">
        <f>(+B34+F34+G34+H34+I34+J34+K34+L34)</f>
        <v>51.46</v>
      </c>
      <c r="R34" s="73">
        <f t="shared" si="4"/>
        <v>0.5</v>
      </c>
    </row>
    <row r="35" spans="1:18" ht="13.8" x14ac:dyDescent="0.3">
      <c r="A35" s="74">
        <v>41760</v>
      </c>
      <c r="B35" s="65">
        <v>37.74</v>
      </c>
      <c r="C35" s="69">
        <v>0</v>
      </c>
      <c r="D35" s="65">
        <f>$Q35*-0.02</f>
        <v>-1.0492000000000001</v>
      </c>
      <c r="E35" s="65">
        <f>$Q35*-0.01</f>
        <v>-0.52460000000000007</v>
      </c>
      <c r="F35" s="65">
        <v>6.75</v>
      </c>
      <c r="G35" s="69">
        <v>4.5999999999999996</v>
      </c>
      <c r="H35" s="69">
        <v>1</v>
      </c>
      <c r="I35" s="69">
        <v>1.25</v>
      </c>
      <c r="J35" s="65">
        <v>0.25</v>
      </c>
      <c r="K35" s="65">
        <v>0.35</v>
      </c>
      <c r="L35" s="65">
        <v>0.52</v>
      </c>
      <c r="M35" s="161">
        <v>-0.3</v>
      </c>
      <c r="N35" s="65">
        <v>0.5</v>
      </c>
      <c r="O35" s="65">
        <f>SUM(F35:L35)</f>
        <v>14.719999999999999</v>
      </c>
      <c r="P35" s="71">
        <f>(+F35+G35+H35+I35+J35+K35+L35-M35-C35-D35-E35)</f>
        <v>16.593799999999998</v>
      </c>
      <c r="Q35" s="65">
        <f>(+B35+F35+G35+H35+I35+J35+K35+L35)</f>
        <v>52.460000000000008</v>
      </c>
      <c r="R35" s="73">
        <f t="shared" si="4"/>
        <v>1.0000000000000071</v>
      </c>
    </row>
    <row r="36" spans="1:18" ht="13.8" x14ac:dyDescent="0.3">
      <c r="A36" s="74">
        <v>42125</v>
      </c>
      <c r="B36" s="65"/>
      <c r="C36" s="69"/>
      <c r="D36" s="65"/>
      <c r="E36" s="65"/>
      <c r="F36" s="65"/>
      <c r="G36" s="69"/>
      <c r="H36" s="69"/>
      <c r="I36" s="69"/>
      <c r="J36" s="65"/>
      <c r="K36" s="65"/>
      <c r="L36" s="65"/>
      <c r="M36" s="65"/>
      <c r="N36" s="65"/>
      <c r="O36" s="65"/>
      <c r="P36" s="81"/>
      <c r="Q36" s="65"/>
      <c r="R36" s="82">
        <v>1</v>
      </c>
    </row>
    <row r="37" spans="1:18" ht="13.8" x14ac:dyDescent="0.3">
      <c r="A37" s="74">
        <v>42490</v>
      </c>
      <c r="B37" s="76"/>
      <c r="C37" s="77" t="s">
        <v>19</v>
      </c>
      <c r="D37" s="77"/>
      <c r="E37" s="77"/>
      <c r="F37" s="77"/>
      <c r="G37" s="77"/>
      <c r="H37" s="77"/>
      <c r="I37" s="77"/>
      <c r="J37" s="77"/>
      <c r="K37" s="77"/>
      <c r="L37" s="77"/>
      <c r="M37" s="77"/>
      <c r="N37" s="77"/>
      <c r="O37" s="77"/>
      <c r="P37" s="77"/>
      <c r="Q37" s="77"/>
      <c r="R37" s="75"/>
    </row>
    <row r="38" spans="1:18" s="22" customFormat="1" ht="6" customHeight="1" x14ac:dyDescent="0.25">
      <c r="A38" s="128"/>
      <c r="B38" s="120"/>
      <c r="C38" s="120"/>
      <c r="D38" s="120"/>
      <c r="E38" s="120"/>
      <c r="F38" s="120"/>
      <c r="G38" s="120"/>
      <c r="H38" s="120"/>
      <c r="I38" s="120"/>
      <c r="J38" s="120"/>
      <c r="K38" s="120"/>
      <c r="L38" s="120"/>
      <c r="M38" s="120"/>
      <c r="N38" s="120"/>
      <c r="O38" s="120"/>
      <c r="P38" s="120"/>
      <c r="Q38" s="120"/>
      <c r="R38" s="127"/>
    </row>
    <row r="39" spans="1:18" s="1" customFormat="1" x14ac:dyDescent="0.25">
      <c r="A39" s="28" t="s">
        <v>20</v>
      </c>
      <c r="B39" s="32"/>
      <c r="C39" s="32"/>
      <c r="D39" s="32"/>
      <c r="E39" s="32"/>
      <c r="F39" s="32"/>
      <c r="G39" s="32"/>
      <c r="H39" s="32"/>
      <c r="I39" s="42"/>
      <c r="J39" s="40"/>
      <c r="K39" s="40"/>
      <c r="L39" s="40"/>
      <c r="M39" s="40"/>
      <c r="N39" s="40"/>
      <c r="O39" s="40"/>
      <c r="P39" s="40"/>
      <c r="Q39" s="40"/>
      <c r="R39" s="43"/>
    </row>
    <row r="40" spans="1:18" s="30" customFormat="1" x14ac:dyDescent="0.25">
      <c r="A40" s="49" t="s">
        <v>21</v>
      </c>
      <c r="B40" s="52"/>
      <c r="C40" s="52"/>
      <c r="D40" s="52"/>
      <c r="E40" s="53"/>
      <c r="F40" s="26"/>
      <c r="G40" s="26"/>
      <c r="H40" s="26"/>
      <c r="I40" s="34" t="s">
        <v>18</v>
      </c>
      <c r="J40" s="34"/>
      <c r="K40" s="38"/>
      <c r="L40" s="38"/>
      <c r="M40" s="38"/>
      <c r="N40" s="26"/>
      <c r="O40" s="26"/>
      <c r="P40" s="26"/>
      <c r="Q40" s="26"/>
      <c r="R40" s="35"/>
    </row>
    <row r="41" spans="1:18" s="30" customFormat="1" ht="13.8" hidden="1" x14ac:dyDescent="0.3">
      <c r="A41" s="56"/>
      <c r="B41" s="65"/>
      <c r="C41" s="65"/>
      <c r="D41" s="66"/>
      <c r="E41" s="66"/>
      <c r="F41" s="65"/>
      <c r="G41" s="65"/>
      <c r="H41" s="65"/>
      <c r="I41" s="65"/>
      <c r="J41" s="65"/>
      <c r="K41" s="66"/>
      <c r="L41" s="66"/>
      <c r="M41" s="66"/>
      <c r="N41" s="65"/>
      <c r="O41" s="65"/>
      <c r="P41" s="65"/>
      <c r="Q41" s="65"/>
      <c r="R41" s="67"/>
    </row>
    <row r="42" spans="1:18" s="30" customFormat="1" ht="13.8" hidden="1" x14ac:dyDescent="0.3">
      <c r="A42" s="64">
        <v>37742</v>
      </c>
      <c r="B42" s="65">
        <v>29.17</v>
      </c>
      <c r="C42" s="65">
        <v>-1</v>
      </c>
      <c r="D42" s="66">
        <v>-0.72</v>
      </c>
      <c r="E42" s="66">
        <v>-0.36</v>
      </c>
      <c r="F42" s="65">
        <v>3.4</v>
      </c>
      <c r="G42" s="65">
        <v>0</v>
      </c>
      <c r="H42" s="65">
        <v>1.8</v>
      </c>
      <c r="I42" s="65">
        <v>1.1000000000000001</v>
      </c>
      <c r="J42" s="65">
        <v>0.15</v>
      </c>
      <c r="K42" s="66">
        <v>0.31</v>
      </c>
      <c r="L42" s="66"/>
      <c r="M42" s="66"/>
      <c r="N42" s="65">
        <v>0.5</v>
      </c>
      <c r="O42" s="61"/>
      <c r="P42" s="59">
        <f>(+F42+G42+H42+I42+J42+K42-C42-D42-E42)</f>
        <v>8.84</v>
      </c>
      <c r="Q42" s="59">
        <f>(+B42+F42+G42+H42+I42+J42+K42)</f>
        <v>35.93</v>
      </c>
      <c r="R42" s="67">
        <v>1.2</v>
      </c>
    </row>
    <row r="43" spans="1:18" s="30" customFormat="1" ht="13.8" hidden="1" x14ac:dyDescent="0.3">
      <c r="A43" s="64">
        <v>38108</v>
      </c>
      <c r="B43" s="65">
        <v>29.67</v>
      </c>
      <c r="C43" s="65">
        <v>-1</v>
      </c>
      <c r="D43" s="66">
        <v>-0.75</v>
      </c>
      <c r="E43" s="66">
        <v>-0.37</v>
      </c>
      <c r="F43" s="65">
        <v>3.9</v>
      </c>
      <c r="G43" s="65">
        <v>0</v>
      </c>
      <c r="H43" s="65">
        <v>2.2999999999999998</v>
      </c>
      <c r="I43" s="65">
        <v>1.1000000000000001</v>
      </c>
      <c r="J43" s="65">
        <v>0.15</v>
      </c>
      <c r="K43" s="66">
        <v>0.31</v>
      </c>
      <c r="L43" s="66"/>
      <c r="M43" s="66"/>
      <c r="N43" s="65">
        <v>0.5</v>
      </c>
      <c r="O43" s="61"/>
      <c r="P43" s="59">
        <f>(+F43+G43+H43+I43+J43+K43-C43-D43-E43)</f>
        <v>9.8799999999999972</v>
      </c>
      <c r="Q43" s="59">
        <f>(+B43+F43+G43+H43+I43+J43+K43)</f>
        <v>37.43</v>
      </c>
      <c r="R43" s="67">
        <v>1.5</v>
      </c>
    </row>
    <row r="44" spans="1:18" s="1" customFormat="1" ht="13.8" hidden="1" x14ac:dyDescent="0.3">
      <c r="A44" s="78">
        <v>38473</v>
      </c>
      <c r="B44" s="61">
        <v>30.17</v>
      </c>
      <c r="C44" s="61">
        <v>-1</v>
      </c>
      <c r="D44" s="79">
        <v>-0.78</v>
      </c>
      <c r="E44" s="79">
        <v>-0.39</v>
      </c>
      <c r="F44" s="61">
        <v>4.1500000000000004</v>
      </c>
      <c r="G44" s="61">
        <v>0</v>
      </c>
      <c r="H44" s="61">
        <v>3.05</v>
      </c>
      <c r="I44" s="61">
        <v>1.1000000000000001</v>
      </c>
      <c r="J44" s="61">
        <v>0.15</v>
      </c>
      <c r="K44" s="79">
        <v>0.31</v>
      </c>
      <c r="L44" s="79"/>
      <c r="M44" s="79"/>
      <c r="N44" s="61">
        <v>0.5</v>
      </c>
      <c r="O44" s="61"/>
      <c r="P44" s="59">
        <f>(+F44+G44+H44+I44+J44+K44-C44-D44-E44)</f>
        <v>10.930000000000001</v>
      </c>
      <c r="Q44" s="59">
        <f>(+B44+F44+G44+H44+I44+J44+K44)</f>
        <v>38.93</v>
      </c>
      <c r="R44" s="80">
        <v>1.5</v>
      </c>
    </row>
    <row r="45" spans="1:18" s="30" customFormat="1" ht="13.8" hidden="1" x14ac:dyDescent="0.3">
      <c r="A45" s="68">
        <v>38838</v>
      </c>
      <c r="B45" s="69">
        <v>31.32</v>
      </c>
      <c r="C45" s="69">
        <v>-1</v>
      </c>
      <c r="D45" s="70">
        <v>-0.81</v>
      </c>
      <c r="E45" s="70">
        <v>-0.4</v>
      </c>
      <c r="F45" s="69">
        <v>4.1500000000000004</v>
      </c>
      <c r="G45" s="69">
        <v>0</v>
      </c>
      <c r="H45" s="69">
        <v>3.4</v>
      </c>
      <c r="I45" s="69">
        <v>1.1000000000000001</v>
      </c>
      <c r="J45" s="69">
        <v>0.15</v>
      </c>
      <c r="K45" s="70">
        <v>0.31</v>
      </c>
      <c r="L45" s="70"/>
      <c r="M45" s="70"/>
      <c r="N45" s="69">
        <v>0.5</v>
      </c>
      <c r="O45" s="109"/>
      <c r="P45" s="71">
        <f>(+F45+G45+H45+I45+J45+K45-C45-D45-E45)</f>
        <v>11.320000000000002</v>
      </c>
      <c r="Q45" s="71">
        <f>(+B45+F45+G45+H45+I45+J45+K45)</f>
        <v>40.43</v>
      </c>
      <c r="R45" s="72">
        <v>1.5</v>
      </c>
    </row>
    <row r="46" spans="1:18" s="30" customFormat="1" ht="13.5" hidden="1" customHeight="1" x14ac:dyDescent="0.3">
      <c r="A46" s="64">
        <v>39203</v>
      </c>
      <c r="B46" s="65">
        <v>32.69</v>
      </c>
      <c r="C46" s="69">
        <v>-1</v>
      </c>
      <c r="D46" s="65">
        <v>-0.84</v>
      </c>
      <c r="E46" s="65">
        <v>-0.42</v>
      </c>
      <c r="F46" s="65">
        <v>4.4000000000000004</v>
      </c>
      <c r="G46" s="69">
        <v>0</v>
      </c>
      <c r="H46" s="69">
        <v>3.4</v>
      </c>
      <c r="I46" s="65">
        <v>1.1000000000000001</v>
      </c>
      <c r="J46" s="65">
        <v>0.2</v>
      </c>
      <c r="K46" s="65">
        <v>0.34</v>
      </c>
      <c r="L46" s="65"/>
      <c r="M46" s="65">
        <v>0.05</v>
      </c>
      <c r="N46" s="65">
        <v>0.5</v>
      </c>
      <c r="O46" s="61"/>
      <c r="P46" s="71">
        <f>(+F46+G46+H46+I46+J46+K46+M46-C46-D46-E46)</f>
        <v>11.75</v>
      </c>
      <c r="Q46" s="71">
        <f>(+B46+F46+G46+H46+I46+J46+K46+M46)</f>
        <v>42.18</v>
      </c>
      <c r="R46" s="73">
        <f t="shared" ref="R46:R58" si="8">+Q46-Q45</f>
        <v>1.75</v>
      </c>
    </row>
    <row r="47" spans="1:18" s="30" customFormat="1" ht="13.5" hidden="1" customHeight="1" x14ac:dyDescent="0.3">
      <c r="A47" s="64">
        <v>39569</v>
      </c>
      <c r="B47" s="65">
        <v>34.08</v>
      </c>
      <c r="C47" s="69">
        <v>-1</v>
      </c>
      <c r="D47" s="65">
        <v>-0.88</v>
      </c>
      <c r="E47" s="65">
        <v>-0.44</v>
      </c>
      <c r="F47" s="65">
        <v>4.9000000000000004</v>
      </c>
      <c r="G47" s="69">
        <v>0</v>
      </c>
      <c r="H47" s="69">
        <v>3.4</v>
      </c>
      <c r="I47" s="65">
        <v>1.1000000000000001</v>
      </c>
      <c r="J47" s="65">
        <v>0.3</v>
      </c>
      <c r="K47" s="65">
        <v>0.34</v>
      </c>
      <c r="L47" s="65">
        <v>0.01</v>
      </c>
      <c r="M47" s="65">
        <v>0.05</v>
      </c>
      <c r="N47" s="65">
        <v>0.5</v>
      </c>
      <c r="O47" s="61">
        <f t="shared" ref="O47:O55" si="9">SUM(F47:M47)</f>
        <v>10.100000000000001</v>
      </c>
      <c r="P47" s="71">
        <f>(+F47+G47+H47+I47+J47+K47+M47-C47-D47-E47)</f>
        <v>12.410000000000002</v>
      </c>
      <c r="Q47" s="65">
        <f t="shared" ref="Q47:Q55" si="10">(+B47+F47+G47+H47+I47+J47+K47+L47+M47)</f>
        <v>44.179999999999993</v>
      </c>
      <c r="R47" s="73">
        <f t="shared" si="8"/>
        <v>1.9999999999999929</v>
      </c>
    </row>
    <row r="48" spans="1:18" s="30" customFormat="1" ht="13.5" hidden="1" customHeight="1" x14ac:dyDescent="0.3">
      <c r="A48" s="64">
        <v>24959</v>
      </c>
      <c r="B48" s="65">
        <v>5.83</v>
      </c>
      <c r="C48" s="69">
        <v>-0.2</v>
      </c>
      <c r="D48" s="65">
        <v>0</v>
      </c>
      <c r="E48" s="65">
        <v>0</v>
      </c>
      <c r="F48" s="65"/>
      <c r="G48" s="69">
        <v>0.2</v>
      </c>
      <c r="H48" s="69"/>
      <c r="I48" s="65"/>
      <c r="J48" s="65"/>
      <c r="K48" s="65"/>
      <c r="L48" s="65"/>
      <c r="M48" s="65"/>
      <c r="N48" s="65"/>
      <c r="O48" s="61">
        <f t="shared" ref="O48:O49" si="11">SUM(F48:M48)</f>
        <v>0.2</v>
      </c>
      <c r="P48" s="71">
        <f>(+F48+G48+H48+I48+J48+K48+L48+M48-C48-D48-E48)</f>
        <v>0.4</v>
      </c>
      <c r="Q48" s="65">
        <f t="shared" ref="Q48:Q49" si="12">(+B48+F48+G48+H48+I48+J48+K48+L48+M48)</f>
        <v>6.03</v>
      </c>
      <c r="R48" s="73"/>
    </row>
    <row r="49" spans="1:18" s="30" customFormat="1" ht="13.5" hidden="1" customHeight="1" x14ac:dyDescent="0.3">
      <c r="A49" s="64">
        <v>25143</v>
      </c>
      <c r="B49" s="65">
        <v>5.88</v>
      </c>
      <c r="C49" s="69">
        <v>-0.2</v>
      </c>
      <c r="D49" s="65">
        <v>0</v>
      </c>
      <c r="E49" s="65">
        <v>0</v>
      </c>
      <c r="F49" s="65"/>
      <c r="G49" s="69">
        <v>0.15</v>
      </c>
      <c r="H49" s="69"/>
      <c r="I49" s="65"/>
      <c r="J49" s="65"/>
      <c r="K49" s="65"/>
      <c r="L49" s="65"/>
      <c r="M49" s="65"/>
      <c r="N49" s="65"/>
      <c r="O49" s="61">
        <f t="shared" si="11"/>
        <v>0.15</v>
      </c>
      <c r="P49" s="71">
        <f>(+F49+G49+H49+I49+J49+K49+L49+M49-C49-D49-E49)</f>
        <v>0.35</v>
      </c>
      <c r="Q49" s="65">
        <f t="shared" si="12"/>
        <v>6.03</v>
      </c>
      <c r="R49" s="73"/>
    </row>
    <row r="50" spans="1:18" s="30" customFormat="1" ht="13.5" hidden="1" customHeight="1" x14ac:dyDescent="0.3">
      <c r="A50" s="64"/>
      <c r="B50" s="65"/>
      <c r="C50" s="69"/>
      <c r="D50" s="65"/>
      <c r="E50" s="65"/>
      <c r="F50" s="65"/>
      <c r="G50" s="69"/>
      <c r="H50" s="69"/>
      <c r="I50" s="65"/>
      <c r="J50" s="65"/>
      <c r="K50" s="65"/>
      <c r="L50" s="65"/>
      <c r="M50" s="65"/>
      <c r="N50" s="65"/>
      <c r="O50" s="61"/>
      <c r="P50" s="71"/>
      <c r="Q50" s="65"/>
      <c r="R50" s="73"/>
    </row>
    <row r="51" spans="1:18" s="30" customFormat="1" ht="13.5" hidden="1" customHeight="1" x14ac:dyDescent="0.3">
      <c r="A51" s="64">
        <v>39934</v>
      </c>
      <c r="B51" s="65">
        <v>35.25</v>
      </c>
      <c r="C51" s="69">
        <v>-1</v>
      </c>
      <c r="D51" s="65">
        <v>-0.93</v>
      </c>
      <c r="E51" s="65">
        <v>-0.46</v>
      </c>
      <c r="F51" s="65">
        <v>5</v>
      </c>
      <c r="G51" s="69">
        <v>0</v>
      </c>
      <c r="H51" s="155">
        <v>3.95</v>
      </c>
      <c r="I51" s="157">
        <v>1.27</v>
      </c>
      <c r="J51" s="65">
        <v>0.4</v>
      </c>
      <c r="K51" s="65">
        <v>0.35</v>
      </c>
      <c r="L51" s="65">
        <v>0.01</v>
      </c>
      <c r="M51" s="65">
        <v>0.2</v>
      </c>
      <c r="N51" s="65">
        <v>0.5</v>
      </c>
      <c r="O51" s="61">
        <f t="shared" si="9"/>
        <v>11.179999999999998</v>
      </c>
      <c r="P51" s="71">
        <f>(+F51+G51+H51+I51+J51+K51+L51+M51-C51-D51-E51)</f>
        <v>13.569999999999999</v>
      </c>
      <c r="Q51" s="65">
        <f t="shared" si="10"/>
        <v>46.430000000000007</v>
      </c>
      <c r="R51" s="73">
        <f>+Q51-Q47</f>
        <v>2.2500000000000142</v>
      </c>
    </row>
    <row r="52" spans="1:18" s="30" customFormat="1" ht="13.5" hidden="1" customHeight="1" x14ac:dyDescent="0.3">
      <c r="A52" s="64">
        <v>40299</v>
      </c>
      <c r="B52" s="65">
        <v>35.25</v>
      </c>
      <c r="C52" s="69">
        <v>-1</v>
      </c>
      <c r="D52" s="65">
        <v>-0.93</v>
      </c>
      <c r="E52" s="65">
        <v>-0.46</v>
      </c>
      <c r="F52" s="65">
        <v>5</v>
      </c>
      <c r="G52" s="69">
        <v>0</v>
      </c>
      <c r="H52" s="155">
        <v>3.95</v>
      </c>
      <c r="I52" s="157">
        <v>1.27</v>
      </c>
      <c r="J52" s="65">
        <v>0.4</v>
      </c>
      <c r="K52" s="65">
        <v>0.35</v>
      </c>
      <c r="L52" s="65">
        <v>0.01</v>
      </c>
      <c r="M52" s="65">
        <v>0.2</v>
      </c>
      <c r="N52" s="65">
        <v>0.5</v>
      </c>
      <c r="O52" s="61">
        <f t="shared" si="9"/>
        <v>11.179999999999998</v>
      </c>
      <c r="P52" s="71">
        <f>(+F52+G52+H52+I52+J52+K52+L52+M52-C52-D52-E52)</f>
        <v>13.569999999999999</v>
      </c>
      <c r="Q52" s="65">
        <f t="shared" si="10"/>
        <v>46.430000000000007</v>
      </c>
      <c r="R52" s="73">
        <f t="shared" si="8"/>
        <v>0</v>
      </c>
    </row>
    <row r="53" spans="1:18" s="30" customFormat="1" ht="13.5" hidden="1" customHeight="1" x14ac:dyDescent="0.3">
      <c r="A53" s="74">
        <v>40664</v>
      </c>
      <c r="B53" s="65">
        <v>35.659999999999997</v>
      </c>
      <c r="C53" s="69">
        <v>-1</v>
      </c>
      <c r="D53" s="65">
        <v>-0.95</v>
      </c>
      <c r="E53" s="65">
        <f>(Q53*(-0.01))</f>
        <v>-0.47180000000000005</v>
      </c>
      <c r="F53" s="65">
        <v>5.25</v>
      </c>
      <c r="G53" s="69">
        <v>0</v>
      </c>
      <c r="H53" s="155">
        <v>3.95</v>
      </c>
      <c r="I53" s="157">
        <v>1.27</v>
      </c>
      <c r="J53" s="65">
        <v>0.4</v>
      </c>
      <c r="K53" s="65">
        <v>0.35</v>
      </c>
      <c r="L53" s="65">
        <v>0.1</v>
      </c>
      <c r="M53" s="65">
        <v>0.2</v>
      </c>
      <c r="N53" s="65">
        <v>0.5</v>
      </c>
      <c r="O53" s="61">
        <f t="shared" si="9"/>
        <v>11.519999999999998</v>
      </c>
      <c r="P53" s="71">
        <f>(+F53+G53+H53+I53+J53+K53+L53+M53-C53-D53-E53)</f>
        <v>13.941799999999997</v>
      </c>
      <c r="Q53" s="65">
        <f t="shared" si="10"/>
        <v>47.180000000000007</v>
      </c>
      <c r="R53" s="73">
        <f t="shared" si="8"/>
        <v>0.75</v>
      </c>
    </row>
    <row r="54" spans="1:18" s="30" customFormat="1" ht="13.5" hidden="1" customHeight="1" x14ac:dyDescent="0.3">
      <c r="A54" s="74">
        <v>41030</v>
      </c>
      <c r="B54" s="65">
        <v>35.96</v>
      </c>
      <c r="C54" s="69">
        <v>-1</v>
      </c>
      <c r="D54" s="65">
        <f>$Q54*-0.02-0.005</f>
        <v>-0.96860000000000035</v>
      </c>
      <c r="E54" s="65">
        <f>$Q54*-0.01</f>
        <v>-0.48180000000000017</v>
      </c>
      <c r="F54" s="65">
        <v>5.7</v>
      </c>
      <c r="G54" s="69">
        <v>0</v>
      </c>
      <c r="H54" s="155">
        <v>3.95</v>
      </c>
      <c r="I54" s="157">
        <v>1.27</v>
      </c>
      <c r="J54" s="65">
        <v>0.4</v>
      </c>
      <c r="K54" s="65">
        <v>0.35</v>
      </c>
      <c r="L54" s="65">
        <v>0.1</v>
      </c>
      <c r="M54" s="65">
        <v>0.45</v>
      </c>
      <c r="N54" s="65">
        <v>0.5</v>
      </c>
      <c r="O54" s="61">
        <f t="shared" si="9"/>
        <v>12.219999999999999</v>
      </c>
      <c r="P54" s="71">
        <f>(+F54+G54+H54+I54+J54+K54+L54+M54-C54-D54-E54)</f>
        <v>14.670399999999999</v>
      </c>
      <c r="Q54" s="81">
        <f t="shared" si="10"/>
        <v>48.180000000000014</v>
      </c>
      <c r="R54" s="73">
        <f t="shared" si="8"/>
        <v>1.0000000000000071</v>
      </c>
    </row>
    <row r="55" spans="1:18" s="30" customFormat="1" ht="13.5" customHeight="1" x14ac:dyDescent="0.3">
      <c r="A55" s="74">
        <v>41153</v>
      </c>
      <c r="B55" s="65">
        <v>35.96</v>
      </c>
      <c r="C55" s="69">
        <v>0</v>
      </c>
      <c r="D55" s="65">
        <f>$Q55*-0.02-0.005</f>
        <v>-0.96860000000000035</v>
      </c>
      <c r="E55" s="65">
        <f>$Q55*-0.01</f>
        <v>-0.48180000000000017</v>
      </c>
      <c r="F55" s="65">
        <v>5.7</v>
      </c>
      <c r="G55" s="69">
        <v>0</v>
      </c>
      <c r="H55" s="69">
        <v>3.95</v>
      </c>
      <c r="I55" s="69">
        <v>1.27</v>
      </c>
      <c r="J55" s="65">
        <v>0.4</v>
      </c>
      <c r="K55" s="65">
        <v>0.35</v>
      </c>
      <c r="L55" s="65">
        <v>0.1</v>
      </c>
      <c r="M55" s="65">
        <v>0.45</v>
      </c>
      <c r="N55" s="65">
        <v>0.5</v>
      </c>
      <c r="O55" s="61">
        <f t="shared" si="9"/>
        <v>12.219999999999999</v>
      </c>
      <c r="P55" s="71">
        <f>(+F55+G55+H55+I55+J55+K55+L55+M55-C55-D55-E55)</f>
        <v>13.670399999999999</v>
      </c>
      <c r="Q55" s="81">
        <f t="shared" si="10"/>
        <v>48.180000000000014</v>
      </c>
      <c r="R55" s="73">
        <f t="shared" si="8"/>
        <v>0</v>
      </c>
    </row>
    <row r="56" spans="1:18" s="30" customFormat="1" ht="13.5" customHeight="1" x14ac:dyDescent="0.3">
      <c r="A56" s="74">
        <v>41395</v>
      </c>
      <c r="B56" s="65">
        <v>36.32</v>
      </c>
      <c r="C56" s="69">
        <v>0</v>
      </c>
      <c r="D56" s="65">
        <f>$Q56*-0.02</f>
        <v>-0.97360000000000013</v>
      </c>
      <c r="E56" s="65">
        <f>$Q56*-0.01</f>
        <v>-0.48680000000000007</v>
      </c>
      <c r="F56" s="69">
        <v>6</v>
      </c>
      <c r="G56" s="69">
        <v>0</v>
      </c>
      <c r="H56" s="69">
        <v>3.95</v>
      </c>
      <c r="I56" s="69">
        <v>1.32</v>
      </c>
      <c r="J56" s="65">
        <v>0.25</v>
      </c>
      <c r="K56" s="65">
        <v>0.35</v>
      </c>
      <c r="L56" s="65">
        <v>0.49</v>
      </c>
      <c r="M56" s="162">
        <v>-0.3</v>
      </c>
      <c r="N56" s="65">
        <v>0.5</v>
      </c>
      <c r="O56" s="65">
        <f>SUM(F56:L56)</f>
        <v>12.36</v>
      </c>
      <c r="P56" s="71">
        <f>(+F56+G56+H56+I56+J56+K56+L56-M56-C56-D56-E56)</f>
        <v>14.1204</v>
      </c>
      <c r="Q56" s="81">
        <f>(+B56+F56+G56+H56+I56+J56+K56+L56)</f>
        <v>48.680000000000007</v>
      </c>
      <c r="R56" s="73">
        <f t="shared" si="8"/>
        <v>0.49999999999999289</v>
      </c>
    </row>
    <row r="57" spans="1:18" s="30" customFormat="1" ht="13.5" customHeight="1" x14ac:dyDescent="0.3">
      <c r="A57" s="74">
        <v>41579</v>
      </c>
      <c r="B57" s="65">
        <v>36.520000000000003</v>
      </c>
      <c r="C57" s="69">
        <v>0</v>
      </c>
      <c r="D57" s="65">
        <f>$Q57*-0.02</f>
        <v>-0.98360000000000014</v>
      </c>
      <c r="E57" s="65">
        <f>$Q57*-0.01</f>
        <v>-0.49180000000000007</v>
      </c>
      <c r="F57" s="69">
        <v>6.25</v>
      </c>
      <c r="G57" s="69">
        <v>0</v>
      </c>
      <c r="H57" s="69">
        <v>4</v>
      </c>
      <c r="I57" s="69">
        <v>1.32</v>
      </c>
      <c r="J57" s="65">
        <v>0.25</v>
      </c>
      <c r="K57" s="65">
        <v>0.35</v>
      </c>
      <c r="L57" s="65">
        <v>0.49</v>
      </c>
      <c r="M57" s="162">
        <v>-0.3</v>
      </c>
      <c r="N57" s="65">
        <v>0.5</v>
      </c>
      <c r="O57" s="65">
        <f>SUM(F57:L57)</f>
        <v>12.66</v>
      </c>
      <c r="P57" s="71">
        <f>(+F57+G57+H57+I57+J57+K57+L57-M57-C57-D57-E57)</f>
        <v>14.435400000000001</v>
      </c>
      <c r="Q57" s="81">
        <f>(+B57+F57+G57+H57+I57+J57+K57+L57)</f>
        <v>49.180000000000007</v>
      </c>
      <c r="R57" s="73">
        <f t="shared" si="8"/>
        <v>0.5</v>
      </c>
    </row>
    <row r="58" spans="1:18" s="30" customFormat="1" ht="13.5" customHeight="1" x14ac:dyDescent="0.3">
      <c r="A58" s="74">
        <v>41760</v>
      </c>
      <c r="B58" s="65">
        <v>36.96</v>
      </c>
      <c r="C58" s="69">
        <v>0</v>
      </c>
      <c r="D58" s="65">
        <f>$Q58*-0.02-0.01</f>
        <v>-1.0136000000000001</v>
      </c>
      <c r="E58" s="65">
        <f>$Q58*-0.01</f>
        <v>-0.50180000000000002</v>
      </c>
      <c r="F58" s="69">
        <v>6.75</v>
      </c>
      <c r="G58" s="69">
        <v>0</v>
      </c>
      <c r="H58" s="69">
        <v>4</v>
      </c>
      <c r="I58" s="69">
        <v>1.37</v>
      </c>
      <c r="J58" s="65">
        <v>0.25</v>
      </c>
      <c r="K58" s="65">
        <v>0.35</v>
      </c>
      <c r="L58" s="65">
        <v>0.5</v>
      </c>
      <c r="M58" s="162">
        <v>-0.3</v>
      </c>
      <c r="N58" s="65">
        <v>0.5</v>
      </c>
      <c r="O58" s="65">
        <f>SUM(F58:L58)</f>
        <v>13.22</v>
      </c>
      <c r="P58" s="71">
        <f>(+F58+G58+H58+I58+J58+K58+L58-M58-C58-D58-E58)</f>
        <v>15.035400000000001</v>
      </c>
      <c r="Q58" s="81">
        <f>(+B58+F58+G58+H58+I58+J58+K58+L58)</f>
        <v>50.18</v>
      </c>
      <c r="R58" s="73">
        <f t="shared" si="8"/>
        <v>0.99999999999999289</v>
      </c>
    </row>
    <row r="59" spans="1:18" s="30" customFormat="1" ht="13.5" customHeight="1" x14ac:dyDescent="0.3">
      <c r="A59" s="74">
        <v>42125</v>
      </c>
      <c r="B59" s="65"/>
      <c r="C59" s="69" t="s">
        <v>32</v>
      </c>
      <c r="D59" s="69"/>
      <c r="E59" s="69"/>
      <c r="F59" s="69"/>
      <c r="G59" s="69"/>
      <c r="H59" s="69"/>
      <c r="I59" s="69"/>
      <c r="J59" s="65"/>
      <c r="K59" s="65"/>
      <c r="L59" s="65"/>
      <c r="M59" s="65"/>
      <c r="N59" s="65"/>
      <c r="O59" s="65"/>
      <c r="P59" s="81"/>
      <c r="Q59" s="81"/>
      <c r="R59" s="82">
        <v>1</v>
      </c>
    </row>
    <row r="60" spans="1:18" s="30" customFormat="1" ht="13.5" customHeight="1" x14ac:dyDescent="0.3">
      <c r="A60" s="74">
        <v>42490</v>
      </c>
      <c r="B60" s="76"/>
      <c r="C60" s="77" t="s">
        <v>19</v>
      </c>
      <c r="D60" s="77"/>
      <c r="E60" s="77"/>
      <c r="F60" s="77"/>
      <c r="G60" s="77"/>
      <c r="H60" s="77"/>
      <c r="I60" s="77"/>
      <c r="J60" s="77"/>
      <c r="K60" s="77"/>
      <c r="L60" s="77"/>
      <c r="M60" s="77"/>
      <c r="N60" s="77"/>
      <c r="O60" s="77"/>
      <c r="P60" s="77"/>
      <c r="Q60" s="77"/>
      <c r="R60" s="67"/>
    </row>
    <row r="61" spans="1:18" s="30" customFormat="1" x14ac:dyDescent="0.25">
      <c r="A61" s="170" t="s">
        <v>36</v>
      </c>
      <c r="B61" s="171"/>
      <c r="C61" s="171"/>
      <c r="D61" s="171"/>
      <c r="E61" s="171"/>
      <c r="F61" s="171"/>
      <c r="G61" s="171"/>
      <c r="H61" s="171"/>
      <c r="I61" s="171"/>
      <c r="J61" s="171"/>
      <c r="K61" s="171"/>
      <c r="L61" s="171"/>
      <c r="M61" s="171"/>
      <c r="N61" s="171"/>
      <c r="O61" s="171"/>
      <c r="P61" s="171"/>
      <c r="Q61" s="171"/>
      <c r="R61" s="172"/>
    </row>
    <row r="62" spans="1:18" s="30" customFormat="1" x14ac:dyDescent="0.25">
      <c r="A62" s="173" t="s">
        <v>35</v>
      </c>
      <c r="B62" s="174"/>
      <c r="C62" s="174"/>
      <c r="D62" s="174"/>
      <c r="E62" s="174"/>
      <c r="F62" s="174"/>
      <c r="G62" s="174"/>
      <c r="H62" s="174"/>
      <c r="I62" s="174"/>
      <c r="J62" s="174"/>
      <c r="K62" s="174"/>
      <c r="L62" s="174"/>
      <c r="M62" s="174"/>
      <c r="N62" s="174"/>
      <c r="O62" s="174"/>
      <c r="P62" s="174"/>
      <c r="Q62" s="174"/>
      <c r="R62" s="175"/>
    </row>
    <row r="63" spans="1:18" s="30" customFormat="1" ht="6" customHeight="1" x14ac:dyDescent="0.25">
      <c r="A63" s="128"/>
      <c r="B63" s="120"/>
      <c r="C63" s="120"/>
      <c r="D63" s="120"/>
      <c r="E63" s="120"/>
      <c r="F63" s="120"/>
      <c r="G63" s="120"/>
      <c r="H63" s="120"/>
      <c r="I63" s="120"/>
      <c r="J63" s="120"/>
      <c r="K63" s="120"/>
      <c r="L63" s="120"/>
      <c r="M63" s="120"/>
      <c r="N63" s="120"/>
      <c r="O63" s="120"/>
      <c r="P63" s="120"/>
      <c r="Q63" s="120"/>
      <c r="R63" s="129" t="s">
        <v>32</v>
      </c>
    </row>
    <row r="64" spans="1:18" s="30" customFormat="1" x14ac:dyDescent="0.25">
      <c r="A64" s="39" t="s">
        <v>22</v>
      </c>
      <c r="B64" s="34"/>
      <c r="C64" s="34"/>
      <c r="D64" s="34"/>
      <c r="E64" s="34"/>
      <c r="F64" s="34"/>
      <c r="G64" s="34"/>
      <c r="H64" s="34"/>
      <c r="I64" s="38"/>
      <c r="J64" s="26"/>
      <c r="K64" s="26"/>
      <c r="L64" s="26"/>
      <c r="M64" s="26"/>
      <c r="N64" s="26"/>
      <c r="O64" s="26"/>
      <c r="P64" s="26"/>
      <c r="Q64" s="26"/>
      <c r="R64" s="35"/>
    </row>
    <row r="65" spans="1:18" s="30" customFormat="1" x14ac:dyDescent="0.25">
      <c r="A65" s="49" t="s">
        <v>23</v>
      </c>
      <c r="B65" s="53"/>
      <c r="C65" s="26"/>
      <c r="D65" s="26"/>
      <c r="E65" s="38"/>
      <c r="F65" s="26"/>
      <c r="G65" s="26"/>
      <c r="H65" s="26"/>
      <c r="I65" s="34" t="s">
        <v>18</v>
      </c>
      <c r="J65" s="34"/>
      <c r="K65" s="38"/>
      <c r="L65" s="38"/>
      <c r="M65" s="38"/>
      <c r="N65" s="26"/>
      <c r="O65" s="26"/>
      <c r="P65" s="26"/>
      <c r="Q65" s="26"/>
      <c r="R65" s="35"/>
    </row>
    <row r="66" spans="1:18" s="30" customFormat="1" ht="13.8" hidden="1" x14ac:dyDescent="0.3">
      <c r="A66" s="56"/>
      <c r="B66" s="66"/>
      <c r="C66" s="65"/>
      <c r="D66" s="65"/>
      <c r="E66" s="66"/>
      <c r="F66" s="65"/>
      <c r="G66" s="65"/>
      <c r="H66" s="65"/>
      <c r="I66" s="65"/>
      <c r="J66" s="65"/>
      <c r="K66" s="66"/>
      <c r="L66" s="66"/>
      <c r="M66" s="66"/>
      <c r="N66" s="65"/>
      <c r="O66" s="65"/>
      <c r="P66" s="65"/>
      <c r="Q66" s="65"/>
      <c r="R66" s="67"/>
    </row>
    <row r="67" spans="1:18" s="30" customFormat="1" ht="13.8" hidden="1" x14ac:dyDescent="0.3">
      <c r="A67" s="64">
        <v>24959</v>
      </c>
      <c r="B67" s="66">
        <v>5.42</v>
      </c>
      <c r="C67" s="65">
        <v>-0.12</v>
      </c>
      <c r="D67" s="65">
        <v>0</v>
      </c>
      <c r="E67" s="66">
        <v>0</v>
      </c>
      <c r="F67" s="65">
        <v>0.27</v>
      </c>
      <c r="G67" s="65">
        <v>0</v>
      </c>
      <c r="H67" s="65"/>
      <c r="I67" s="65"/>
      <c r="J67" s="65">
        <v>0.01</v>
      </c>
      <c r="K67" s="66">
        <v>0.15</v>
      </c>
      <c r="L67" s="66"/>
      <c r="M67" s="66"/>
      <c r="N67" s="65"/>
      <c r="O67" s="61">
        <f t="shared" ref="O67:O68" si="13">SUM(F67:M67)</f>
        <v>0.43000000000000005</v>
      </c>
      <c r="P67" s="71">
        <f>(+F67+G67+H67+I67+J67+K67+L67+M67-C67-D67-E67)</f>
        <v>0.55000000000000004</v>
      </c>
      <c r="Q67" s="81">
        <f t="shared" ref="Q67:Q68" si="14">(+B67+F67+G67+H67+I67+J67+K67+L67+M67)</f>
        <v>5.85</v>
      </c>
      <c r="R67" s="67"/>
    </row>
    <row r="68" spans="1:18" s="30" customFormat="1" ht="13.8" hidden="1" x14ac:dyDescent="0.3">
      <c r="A68" s="64">
        <v>25324</v>
      </c>
      <c r="B68" s="66">
        <v>5.62</v>
      </c>
      <c r="C68" s="65">
        <v>-0.17</v>
      </c>
      <c r="D68" s="65">
        <v>0</v>
      </c>
      <c r="E68" s="66">
        <v>0</v>
      </c>
      <c r="F68" s="65">
        <v>0.27</v>
      </c>
      <c r="G68" s="65">
        <v>0</v>
      </c>
      <c r="H68" s="65"/>
      <c r="I68" s="65"/>
      <c r="J68" s="65">
        <v>0.01</v>
      </c>
      <c r="K68" s="66">
        <v>0.15</v>
      </c>
      <c r="L68" s="66"/>
      <c r="M68" s="66"/>
      <c r="N68" s="65"/>
      <c r="O68" s="61">
        <f t="shared" si="13"/>
        <v>0.43000000000000005</v>
      </c>
      <c r="P68" s="71">
        <f>(+F68+G68+H68+I68+J68+K68+L68+M68-C68-D68-E68)</f>
        <v>0.60000000000000009</v>
      </c>
      <c r="Q68" s="81">
        <f t="shared" si="14"/>
        <v>6.0500000000000007</v>
      </c>
      <c r="R68" s="67"/>
    </row>
    <row r="69" spans="1:18" s="30" customFormat="1" ht="13.8" hidden="1" x14ac:dyDescent="0.3">
      <c r="A69" s="56"/>
      <c r="B69" s="66"/>
      <c r="C69" s="65"/>
      <c r="D69" s="65"/>
      <c r="E69" s="66"/>
      <c r="F69" s="65"/>
      <c r="G69" s="65"/>
      <c r="H69" s="65"/>
      <c r="I69" s="65"/>
      <c r="J69" s="65"/>
      <c r="K69" s="66"/>
      <c r="L69" s="66"/>
      <c r="M69" s="66"/>
      <c r="N69" s="65"/>
      <c r="O69" s="61"/>
      <c r="P69" s="61"/>
      <c r="Q69" s="61"/>
      <c r="R69" s="67"/>
    </row>
    <row r="70" spans="1:18" s="30" customFormat="1" ht="13.8" hidden="1" x14ac:dyDescent="0.3">
      <c r="A70" s="56"/>
      <c r="B70" s="66"/>
      <c r="C70" s="65"/>
      <c r="D70" s="65"/>
      <c r="E70" s="66"/>
      <c r="F70" s="65"/>
      <c r="G70" s="65"/>
      <c r="H70" s="65"/>
      <c r="I70" s="65"/>
      <c r="J70" s="65"/>
      <c r="K70" s="66"/>
      <c r="L70" s="66"/>
      <c r="M70" s="66"/>
      <c r="N70" s="65"/>
      <c r="O70" s="61"/>
      <c r="P70" s="61"/>
      <c r="Q70" s="61"/>
      <c r="R70" s="67"/>
    </row>
    <row r="71" spans="1:18" s="30" customFormat="1" ht="13.8" hidden="1" x14ac:dyDescent="0.3">
      <c r="A71" s="64">
        <v>37742</v>
      </c>
      <c r="B71" s="66">
        <v>29.96</v>
      </c>
      <c r="C71" s="65">
        <v>-1</v>
      </c>
      <c r="D71" s="65">
        <v>-0.73</v>
      </c>
      <c r="E71" s="66">
        <v>-0.36</v>
      </c>
      <c r="F71" s="65">
        <v>3.4</v>
      </c>
      <c r="G71" s="65">
        <v>1.3</v>
      </c>
      <c r="H71" s="65">
        <v>0.35</v>
      </c>
      <c r="I71" s="65">
        <v>0.7</v>
      </c>
      <c r="J71" s="65">
        <v>0.15</v>
      </c>
      <c r="K71" s="66">
        <v>0.31</v>
      </c>
      <c r="L71" s="66"/>
      <c r="M71" s="66"/>
      <c r="N71" s="65">
        <v>0.5</v>
      </c>
      <c r="O71" s="61"/>
      <c r="P71" s="59">
        <f>(+F71+G71+H71+I71+J71+K71-C71-D71-E71)</f>
        <v>8.2999999999999989</v>
      </c>
      <c r="Q71" s="59">
        <f>(+B71+F71+G71+H71+I71+J71+K71)</f>
        <v>36.17</v>
      </c>
      <c r="R71" s="67">
        <v>1.2</v>
      </c>
    </row>
    <row r="72" spans="1:18" s="30" customFormat="1" ht="13.8" hidden="1" x14ac:dyDescent="0.3">
      <c r="A72" s="64">
        <v>38108</v>
      </c>
      <c r="B72" s="66">
        <v>29.96</v>
      </c>
      <c r="C72" s="65">
        <v>-1</v>
      </c>
      <c r="D72" s="65">
        <v>-0.75</v>
      </c>
      <c r="E72" s="66">
        <v>-0.38</v>
      </c>
      <c r="F72" s="65">
        <v>3.9</v>
      </c>
      <c r="G72" s="65">
        <v>2.2999999999999998</v>
      </c>
      <c r="H72" s="65">
        <v>0.35</v>
      </c>
      <c r="I72" s="65">
        <v>0.7</v>
      </c>
      <c r="J72" s="65">
        <v>0.15</v>
      </c>
      <c r="K72" s="66">
        <v>0.31</v>
      </c>
      <c r="L72" s="66"/>
      <c r="M72" s="66"/>
      <c r="N72" s="65">
        <v>0.5</v>
      </c>
      <c r="O72" s="61"/>
      <c r="P72" s="59">
        <f>(+F72+G72+H72+I72+J72+K72-C72-D72-E72)</f>
        <v>9.84</v>
      </c>
      <c r="Q72" s="59">
        <f>(+B72+F72+G72+H72+I72+J72+K72)</f>
        <v>37.67</v>
      </c>
      <c r="R72" s="67">
        <v>1.5</v>
      </c>
    </row>
    <row r="73" spans="1:18" s="30" customFormat="1" ht="13.8" hidden="1" x14ac:dyDescent="0.3">
      <c r="A73" s="64">
        <v>38473</v>
      </c>
      <c r="B73" s="66">
        <v>30.46</v>
      </c>
      <c r="C73" s="65">
        <v>-1</v>
      </c>
      <c r="D73" s="65">
        <v>-0.78</v>
      </c>
      <c r="E73" s="66">
        <v>-0.4</v>
      </c>
      <c r="F73" s="65">
        <v>4.1500000000000004</v>
      </c>
      <c r="G73" s="65">
        <v>3.05</v>
      </c>
      <c r="H73" s="65">
        <v>0.35</v>
      </c>
      <c r="I73" s="65">
        <v>0.7</v>
      </c>
      <c r="J73" s="65">
        <v>0.15</v>
      </c>
      <c r="K73" s="66">
        <v>0.31</v>
      </c>
      <c r="L73" s="66"/>
      <c r="M73" s="66"/>
      <c r="N73" s="65">
        <v>0.5</v>
      </c>
      <c r="O73" s="61"/>
      <c r="P73" s="59">
        <f>(+F73+G73+H73+I73+J73+K73-C73-D73-E73)</f>
        <v>10.89</v>
      </c>
      <c r="Q73" s="59">
        <f>(+B73+F73+G73+H73+I73+J73+K73)</f>
        <v>39.17</v>
      </c>
      <c r="R73" s="67">
        <v>1.5</v>
      </c>
    </row>
    <row r="74" spans="1:18" s="30" customFormat="1" ht="13.8" hidden="1" x14ac:dyDescent="0.3">
      <c r="A74" s="68">
        <v>38838</v>
      </c>
      <c r="B74" s="70">
        <v>31.61</v>
      </c>
      <c r="C74" s="69">
        <v>-1</v>
      </c>
      <c r="D74" s="69">
        <v>-0.81</v>
      </c>
      <c r="E74" s="70">
        <v>-0.41</v>
      </c>
      <c r="F74" s="69">
        <v>4.1500000000000004</v>
      </c>
      <c r="G74" s="69">
        <v>3.4</v>
      </c>
      <c r="H74" s="69">
        <v>0.35</v>
      </c>
      <c r="I74" s="69">
        <v>0.7</v>
      </c>
      <c r="J74" s="69">
        <v>0.15</v>
      </c>
      <c r="K74" s="70">
        <v>0.31</v>
      </c>
      <c r="L74" s="70"/>
      <c r="M74" s="70"/>
      <c r="N74" s="69">
        <v>0.5</v>
      </c>
      <c r="O74" s="109"/>
      <c r="P74" s="71">
        <f>(+F74+G74+H74+I74+J74+K74-C74-D74-E74)</f>
        <v>11.280000000000001</v>
      </c>
      <c r="Q74" s="71">
        <f>(+B74+F74+G74+H74+I74+J74+K74)</f>
        <v>40.67</v>
      </c>
      <c r="R74" s="72">
        <v>1.5</v>
      </c>
    </row>
    <row r="75" spans="1:18" s="30" customFormat="1" ht="13.8" hidden="1" x14ac:dyDescent="0.3">
      <c r="A75" s="64">
        <v>39203</v>
      </c>
      <c r="B75" s="65">
        <v>32.83</v>
      </c>
      <c r="C75" s="69">
        <v>-1</v>
      </c>
      <c r="D75" s="65">
        <f>(Q75*(-0.02))</f>
        <v>-0.84840000000000004</v>
      </c>
      <c r="E75" s="65">
        <f>(Q75*(-0.01))</f>
        <v>-0.42420000000000002</v>
      </c>
      <c r="F75" s="65">
        <v>4.4000000000000004</v>
      </c>
      <c r="G75" s="69">
        <v>3.4</v>
      </c>
      <c r="H75" s="65">
        <v>0.5</v>
      </c>
      <c r="I75" s="69">
        <v>0.7</v>
      </c>
      <c r="J75" s="65">
        <v>0.2</v>
      </c>
      <c r="K75" s="65">
        <v>0.34</v>
      </c>
      <c r="L75" s="65"/>
      <c r="M75" s="65">
        <v>0.05</v>
      </c>
      <c r="N75" s="65">
        <v>0.5</v>
      </c>
      <c r="O75" s="61"/>
      <c r="P75" s="71">
        <f>(+F75+G75+H75+I75+J75+K75+M75-C75-D75-E75)</f>
        <v>11.8626</v>
      </c>
      <c r="Q75" s="71">
        <f>(+B75+F75+G75+H75+I75+J75+K75+M75)</f>
        <v>42.42</v>
      </c>
      <c r="R75" s="73">
        <f>+Q75-Q74</f>
        <v>1.75</v>
      </c>
    </row>
    <row r="76" spans="1:18" s="30" customFormat="1" ht="13.8" hidden="1" x14ac:dyDescent="0.3">
      <c r="A76" s="64">
        <v>39569</v>
      </c>
      <c r="B76" s="65">
        <v>33.97</v>
      </c>
      <c r="C76" s="69">
        <v>-1</v>
      </c>
      <c r="D76" s="65">
        <f>(Q76*(-0.02))</f>
        <v>-0.88839999999999986</v>
      </c>
      <c r="E76" s="65">
        <f>(Q76*(-0.01))</f>
        <v>-0.44419999999999993</v>
      </c>
      <c r="F76" s="65">
        <v>4.9000000000000004</v>
      </c>
      <c r="G76" s="69">
        <v>3.4</v>
      </c>
      <c r="H76" s="65">
        <v>0.75</v>
      </c>
      <c r="I76" s="69">
        <v>0.7</v>
      </c>
      <c r="J76" s="65">
        <v>0.3</v>
      </c>
      <c r="K76" s="65">
        <v>0.34</v>
      </c>
      <c r="L76" s="65">
        <v>0.01</v>
      </c>
      <c r="M76" s="65">
        <v>0.05</v>
      </c>
      <c r="N76" s="65">
        <v>0.5</v>
      </c>
      <c r="O76" s="61">
        <f>SUM(F76:M76)</f>
        <v>10.450000000000001</v>
      </c>
      <c r="P76" s="71">
        <f t="shared" ref="P76:P81" si="15">(+F76+G76+H76+I76+J76+K76+L76+M76-C76-D76-E76)</f>
        <v>12.7826</v>
      </c>
      <c r="Q76" s="65">
        <f t="shared" ref="Q76:Q81" si="16">(+B76+F76+G76+H76+I76+J76+K76+L76+M76)</f>
        <v>44.419999999999995</v>
      </c>
      <c r="R76" s="73">
        <v>2</v>
      </c>
    </row>
    <row r="77" spans="1:18" s="30" customFormat="1" ht="13.8" hidden="1" x14ac:dyDescent="0.3">
      <c r="A77" s="64">
        <v>39934</v>
      </c>
      <c r="B77" s="65">
        <v>34.549999999999997</v>
      </c>
      <c r="C77" s="69">
        <v>-1</v>
      </c>
      <c r="D77" s="65">
        <f>(Q77*(-0.02))</f>
        <v>-0.93340000000000001</v>
      </c>
      <c r="E77" s="65">
        <f>(Q77*(-0.01))</f>
        <v>-0.4667</v>
      </c>
      <c r="F77" s="65">
        <v>5</v>
      </c>
      <c r="G77" s="69">
        <v>4.5999999999999996</v>
      </c>
      <c r="H77" s="69">
        <v>0.75</v>
      </c>
      <c r="I77" s="69">
        <v>0.81</v>
      </c>
      <c r="J77" s="65">
        <v>0.4</v>
      </c>
      <c r="K77" s="65">
        <v>0.35</v>
      </c>
      <c r="L77" s="65">
        <v>0.01</v>
      </c>
      <c r="M77" s="65">
        <v>0.2</v>
      </c>
      <c r="N77" s="65">
        <v>0.5</v>
      </c>
      <c r="O77" s="61">
        <f>SUM(F77:M77)</f>
        <v>12.12</v>
      </c>
      <c r="P77" s="71">
        <f t="shared" si="15"/>
        <v>14.520099999999999</v>
      </c>
      <c r="Q77" s="65">
        <f t="shared" si="16"/>
        <v>46.67</v>
      </c>
      <c r="R77" s="73">
        <f>+Q77-Q76</f>
        <v>2.2500000000000071</v>
      </c>
    </row>
    <row r="78" spans="1:18" s="30" customFormat="1" ht="13.8" hidden="1" x14ac:dyDescent="0.3">
      <c r="A78" s="64">
        <v>40299</v>
      </c>
      <c r="B78" s="65">
        <v>34.549999999999997</v>
      </c>
      <c r="C78" s="69">
        <v>-1</v>
      </c>
      <c r="D78" s="65">
        <f>(Q78*(-0.02))</f>
        <v>-0.93340000000000001</v>
      </c>
      <c r="E78" s="65">
        <f>(Q78*(-0.01))</f>
        <v>-0.4667</v>
      </c>
      <c r="F78" s="65">
        <v>5</v>
      </c>
      <c r="G78" s="69">
        <v>4.5999999999999996</v>
      </c>
      <c r="H78" s="69">
        <v>0.75</v>
      </c>
      <c r="I78" s="69">
        <v>0.81</v>
      </c>
      <c r="J78" s="65">
        <v>0.4</v>
      </c>
      <c r="K78" s="65">
        <v>0.35</v>
      </c>
      <c r="L78" s="65">
        <v>0.01</v>
      </c>
      <c r="M78" s="65">
        <v>0.2</v>
      </c>
      <c r="N78" s="65">
        <v>0.5</v>
      </c>
      <c r="O78" s="61">
        <f>SUM(F78:M78)</f>
        <v>12.12</v>
      </c>
      <c r="P78" s="71">
        <f t="shared" si="15"/>
        <v>14.520099999999999</v>
      </c>
      <c r="Q78" s="65">
        <f t="shared" si="16"/>
        <v>46.67</v>
      </c>
      <c r="R78" s="73">
        <f>+Q78-Q77</f>
        <v>0</v>
      </c>
    </row>
    <row r="79" spans="1:18" s="30" customFormat="1" ht="13.8" hidden="1" x14ac:dyDescent="0.3">
      <c r="A79" s="74">
        <v>40664</v>
      </c>
      <c r="B79" s="65">
        <v>34.96</v>
      </c>
      <c r="C79" s="69">
        <v>-1</v>
      </c>
      <c r="D79" s="65">
        <f>(Q79*(-0.02))</f>
        <v>-0.94840000000000024</v>
      </c>
      <c r="E79" s="65">
        <f>(Q79*(-0.01))</f>
        <v>-0.47420000000000012</v>
      </c>
      <c r="F79" s="65">
        <v>5.25</v>
      </c>
      <c r="G79" s="69">
        <v>4.5999999999999996</v>
      </c>
      <c r="H79" s="69">
        <v>0.75</v>
      </c>
      <c r="I79" s="69">
        <v>0.81</v>
      </c>
      <c r="J79" s="65">
        <v>0.4</v>
      </c>
      <c r="K79" s="65">
        <v>0.35</v>
      </c>
      <c r="L79" s="65">
        <v>0.1</v>
      </c>
      <c r="M79" s="65">
        <v>0.2</v>
      </c>
      <c r="N79" s="65">
        <v>0.5</v>
      </c>
      <c r="O79" s="61">
        <f>SUM(F79:M79)</f>
        <v>12.459999999999999</v>
      </c>
      <c r="P79" s="71">
        <f t="shared" si="15"/>
        <v>14.882599999999998</v>
      </c>
      <c r="Q79" s="65">
        <f t="shared" si="16"/>
        <v>47.420000000000009</v>
      </c>
      <c r="R79" s="73">
        <f>+Q79-Q78</f>
        <v>0.75000000000000711</v>
      </c>
    </row>
    <row r="80" spans="1:18" s="30" customFormat="1" ht="13.8" x14ac:dyDescent="0.3">
      <c r="A80" s="74">
        <v>41030</v>
      </c>
      <c r="B80" s="65">
        <v>35.26</v>
      </c>
      <c r="C80" s="69">
        <v>-1</v>
      </c>
      <c r="D80" s="65">
        <f>$Q80*-0.02</f>
        <v>-0.96840000000000015</v>
      </c>
      <c r="E80" s="65">
        <f>$Q80*-0.01</f>
        <v>-0.48420000000000007</v>
      </c>
      <c r="F80" s="65">
        <v>5.7</v>
      </c>
      <c r="G80" s="69">
        <v>4.5999999999999996</v>
      </c>
      <c r="H80" s="69">
        <v>0.75</v>
      </c>
      <c r="I80" s="69">
        <v>0.81</v>
      </c>
      <c r="J80" s="65">
        <v>0.4</v>
      </c>
      <c r="K80" s="65">
        <v>0.35</v>
      </c>
      <c r="L80" s="65">
        <v>0.1</v>
      </c>
      <c r="M80" s="65">
        <v>0.45</v>
      </c>
      <c r="N80" s="65">
        <v>0.5</v>
      </c>
      <c r="O80" s="65">
        <f>SUM(F80:N80)</f>
        <v>13.66</v>
      </c>
      <c r="P80" s="81">
        <f t="shared" si="15"/>
        <v>15.6126</v>
      </c>
      <c r="Q80" s="81">
        <f t="shared" si="16"/>
        <v>48.420000000000009</v>
      </c>
      <c r="R80" s="73">
        <f>+Q80-Q79</f>
        <v>1</v>
      </c>
    </row>
    <row r="81" spans="1:18" s="30" customFormat="1" ht="13.8" x14ac:dyDescent="0.3">
      <c r="A81" s="74">
        <v>41153</v>
      </c>
      <c r="B81" s="65">
        <v>35.26</v>
      </c>
      <c r="C81" s="69">
        <v>0</v>
      </c>
      <c r="D81" s="65">
        <f>$Q81*-0.02</f>
        <v>-0.96840000000000015</v>
      </c>
      <c r="E81" s="65">
        <f>$Q81*-0.01</f>
        <v>-0.48420000000000007</v>
      </c>
      <c r="F81" s="65">
        <v>5.7</v>
      </c>
      <c r="G81" s="69">
        <v>4.5999999999999996</v>
      </c>
      <c r="H81" s="69">
        <v>0.75</v>
      </c>
      <c r="I81" s="69">
        <v>0.81</v>
      </c>
      <c r="J81" s="65">
        <v>0.4</v>
      </c>
      <c r="K81" s="65">
        <v>0.35</v>
      </c>
      <c r="L81" s="65">
        <v>0.1</v>
      </c>
      <c r="M81" s="65">
        <v>0.45</v>
      </c>
      <c r="N81" s="65">
        <v>0.5</v>
      </c>
      <c r="O81" s="65">
        <f>SUM(F81:N81)</f>
        <v>13.66</v>
      </c>
      <c r="P81" s="81">
        <f t="shared" si="15"/>
        <v>14.6126</v>
      </c>
      <c r="Q81" s="81">
        <f t="shared" si="16"/>
        <v>48.420000000000009</v>
      </c>
      <c r="R81" s="73">
        <f>+Q81-Q80</f>
        <v>0</v>
      </c>
    </row>
    <row r="82" spans="1:18" s="30" customFormat="1" ht="13.8" x14ac:dyDescent="0.3">
      <c r="A82" s="74">
        <v>41395</v>
      </c>
      <c r="B82" s="65">
        <v>35.64</v>
      </c>
      <c r="C82" s="69">
        <v>0</v>
      </c>
      <c r="D82" s="65">
        <f>$Q82*-0.02+0.01</f>
        <v>-0.96840000000000015</v>
      </c>
      <c r="E82" s="65">
        <f>$Q82*-0.01</f>
        <v>-0.48920000000000008</v>
      </c>
      <c r="F82" s="69">
        <v>6</v>
      </c>
      <c r="G82" s="69">
        <v>4.5999999999999996</v>
      </c>
      <c r="H82" s="69">
        <v>0.75</v>
      </c>
      <c r="I82" s="69">
        <v>0.84</v>
      </c>
      <c r="J82" s="65">
        <v>0.25</v>
      </c>
      <c r="K82" s="65">
        <v>0.35</v>
      </c>
      <c r="L82" s="65">
        <v>0.49</v>
      </c>
      <c r="M82" s="162">
        <v>-0.3</v>
      </c>
      <c r="N82" s="65">
        <v>0.5</v>
      </c>
      <c r="O82" s="65">
        <f>SUM(F82:L82)</f>
        <v>13.28</v>
      </c>
      <c r="P82" s="71">
        <f>(+F82+G82+H82+I82+J82+K82+L82-M82-C82-D82-E82)</f>
        <v>15.037600000000001</v>
      </c>
      <c r="Q82" s="81">
        <f>(+B82+F82+G82+H82+I82+J82+K82+L82)</f>
        <v>48.920000000000009</v>
      </c>
      <c r="R82" s="73">
        <f t="shared" ref="R82" si="17">+Q82-Q81</f>
        <v>0.5</v>
      </c>
    </row>
    <row r="83" spans="1:18" s="30" customFormat="1" ht="13.8" x14ac:dyDescent="0.3">
      <c r="A83" s="74">
        <v>41579</v>
      </c>
      <c r="B83" s="65">
        <v>35.89</v>
      </c>
      <c r="C83" s="69">
        <v>0</v>
      </c>
      <c r="D83" s="65">
        <f>$Q83*-0.02</f>
        <v>-0.98840000000000017</v>
      </c>
      <c r="E83" s="65">
        <f>$Q83*-0.01</f>
        <v>-0.49420000000000008</v>
      </c>
      <c r="F83" s="69">
        <v>6.25</v>
      </c>
      <c r="G83" s="69">
        <v>4.5999999999999996</v>
      </c>
      <c r="H83" s="69">
        <v>0.75</v>
      </c>
      <c r="I83" s="69">
        <v>0.84</v>
      </c>
      <c r="J83" s="65">
        <v>0.25</v>
      </c>
      <c r="K83" s="65">
        <v>0.35</v>
      </c>
      <c r="L83" s="65">
        <v>0.49</v>
      </c>
      <c r="M83" s="162">
        <v>-0.3</v>
      </c>
      <c r="N83" s="65">
        <v>0.5</v>
      </c>
      <c r="O83" s="65">
        <f>SUM(F83:L83)</f>
        <v>13.53</v>
      </c>
      <c r="P83" s="71">
        <f>(+F83+G83+H83+I83+J83+K83+L83-M83-C83-D83-E83)</f>
        <v>15.3126</v>
      </c>
      <c r="Q83" s="81">
        <f>(+B83+F83+G83+H83+I83+J83+K83+L83)</f>
        <v>49.420000000000009</v>
      </c>
      <c r="R83" s="73">
        <f t="shared" ref="R83:R84" si="18">+Q83-Q82</f>
        <v>0.5</v>
      </c>
    </row>
    <row r="84" spans="1:18" s="30" customFormat="1" ht="13.8" x14ac:dyDescent="0.3">
      <c r="A84" s="74">
        <v>41760</v>
      </c>
      <c r="B84" s="65">
        <v>36.35</v>
      </c>
      <c r="C84" s="69">
        <v>0</v>
      </c>
      <c r="D84" s="65">
        <f>$Q84*-0.02</f>
        <v>-1.0084</v>
      </c>
      <c r="E84" s="65">
        <f>$Q84*-0.01</f>
        <v>-0.50419999999999998</v>
      </c>
      <c r="F84" s="69">
        <v>6.75</v>
      </c>
      <c r="G84" s="69">
        <v>4.5999999999999996</v>
      </c>
      <c r="H84" s="69">
        <v>0.75</v>
      </c>
      <c r="I84" s="69">
        <v>0.87</v>
      </c>
      <c r="J84" s="65">
        <v>0.25</v>
      </c>
      <c r="K84" s="65">
        <v>0.35</v>
      </c>
      <c r="L84" s="65">
        <v>0.5</v>
      </c>
      <c r="M84" s="162">
        <v>-0.3</v>
      </c>
      <c r="N84" s="65">
        <v>0.5</v>
      </c>
      <c r="O84" s="65">
        <f>SUM(F84:L84)</f>
        <v>14.069999999999999</v>
      </c>
      <c r="P84" s="71">
        <f>(+F84+G84+H84+I84+J84+K84+L84-M84-C84-D84-E84)</f>
        <v>15.8826</v>
      </c>
      <c r="Q84" s="81">
        <f>(+B84+F84+G84+H84+I84+J84+K84+L84)</f>
        <v>50.42</v>
      </c>
      <c r="R84" s="73">
        <f t="shared" si="18"/>
        <v>0.99999999999999289</v>
      </c>
    </row>
    <row r="85" spans="1:18" s="30" customFormat="1" ht="13.8" x14ac:dyDescent="0.3">
      <c r="A85" s="74">
        <v>42125</v>
      </c>
      <c r="B85" s="65"/>
      <c r="C85" s="69" t="s">
        <v>32</v>
      </c>
      <c r="D85" s="69"/>
      <c r="E85" s="69"/>
      <c r="F85" s="69"/>
      <c r="G85" s="69"/>
      <c r="H85" s="69"/>
      <c r="I85" s="69"/>
      <c r="J85" s="65"/>
      <c r="K85" s="65"/>
      <c r="L85" s="65"/>
      <c r="M85" s="65"/>
      <c r="N85" s="65"/>
      <c r="O85" s="65"/>
      <c r="P85" s="81"/>
      <c r="Q85" s="81"/>
      <c r="R85" s="82">
        <v>1</v>
      </c>
    </row>
    <row r="86" spans="1:18" s="30" customFormat="1" ht="13.8" x14ac:dyDescent="0.3">
      <c r="A86" s="74">
        <v>42490</v>
      </c>
      <c r="B86" s="76"/>
      <c r="C86" s="77" t="s">
        <v>19</v>
      </c>
      <c r="D86" s="77"/>
      <c r="E86" s="77"/>
      <c r="F86" s="77"/>
      <c r="G86" s="77"/>
      <c r="H86" s="77"/>
      <c r="I86" s="77"/>
      <c r="J86" s="77"/>
      <c r="K86" s="77"/>
      <c r="L86" s="77"/>
      <c r="M86" s="77"/>
      <c r="N86" s="77"/>
      <c r="O86" s="77"/>
      <c r="P86" s="77"/>
      <c r="Q86" s="77"/>
      <c r="R86" s="67"/>
    </row>
    <row r="87" spans="1:18" s="30" customFormat="1" ht="6" customHeight="1" x14ac:dyDescent="0.25">
      <c r="A87" s="128"/>
      <c r="B87" s="120"/>
      <c r="C87" s="120"/>
      <c r="D87" s="120"/>
      <c r="E87" s="120"/>
      <c r="F87" s="120"/>
      <c r="G87" s="120"/>
      <c r="H87" s="120"/>
      <c r="I87" s="120"/>
      <c r="J87" s="120"/>
      <c r="K87" s="120"/>
      <c r="L87" s="120"/>
      <c r="M87" s="120"/>
      <c r="N87" s="120"/>
      <c r="O87" s="120"/>
      <c r="P87" s="120"/>
      <c r="Q87" s="120"/>
      <c r="R87" s="121"/>
    </row>
    <row r="88" spans="1:18" s="30" customFormat="1" x14ac:dyDescent="0.25">
      <c r="A88" s="39" t="s">
        <v>24</v>
      </c>
      <c r="B88" s="34"/>
      <c r="C88" s="34"/>
      <c r="D88" s="34"/>
      <c r="E88" s="34"/>
      <c r="F88" s="34"/>
      <c r="G88" s="34"/>
      <c r="H88" s="34"/>
      <c r="I88" s="38"/>
      <c r="J88" s="26"/>
      <c r="K88" s="38"/>
      <c r="L88" s="38"/>
      <c r="M88" s="38"/>
      <c r="N88" s="26"/>
      <c r="O88" s="26"/>
      <c r="P88" s="26"/>
      <c r="Q88" s="26"/>
      <c r="R88" s="35"/>
    </row>
    <row r="89" spans="1:18" s="30" customFormat="1" x14ac:dyDescent="0.25">
      <c r="A89" s="49" t="s">
        <v>25</v>
      </c>
      <c r="B89" s="53"/>
      <c r="C89" s="26"/>
      <c r="D89" s="38"/>
      <c r="E89" s="26"/>
      <c r="F89" s="26"/>
      <c r="G89" s="26"/>
      <c r="H89" s="26"/>
      <c r="I89" s="34" t="s">
        <v>18</v>
      </c>
      <c r="J89" s="34"/>
      <c r="K89" s="38"/>
      <c r="L89" s="38"/>
      <c r="M89" s="38"/>
      <c r="N89" s="26"/>
      <c r="O89" s="26"/>
      <c r="P89" s="26"/>
      <c r="Q89" s="26"/>
      <c r="R89" s="35"/>
    </row>
    <row r="90" spans="1:18" s="30" customFormat="1" ht="13.8" hidden="1" x14ac:dyDescent="0.3">
      <c r="A90" s="56"/>
      <c r="B90" s="83"/>
      <c r="C90" s="83"/>
      <c r="D90" s="84"/>
      <c r="E90" s="83"/>
      <c r="F90" s="83"/>
      <c r="G90" s="83"/>
      <c r="H90" s="83"/>
      <c r="I90" s="83"/>
      <c r="J90" s="83"/>
      <c r="K90" s="84"/>
      <c r="L90" s="84"/>
      <c r="M90" s="84"/>
      <c r="N90" s="83"/>
      <c r="O90" s="83"/>
      <c r="P90" s="83"/>
      <c r="Q90" s="83"/>
      <c r="R90" s="85"/>
    </row>
    <row r="91" spans="1:18" s="30" customFormat="1" ht="13.8" hidden="1" x14ac:dyDescent="0.3">
      <c r="A91" s="64">
        <v>37742</v>
      </c>
      <c r="B91" s="86">
        <v>28.49</v>
      </c>
      <c r="C91" s="86">
        <v>-1</v>
      </c>
      <c r="D91" s="87">
        <v>-0.71</v>
      </c>
      <c r="E91" s="86">
        <v>-0.35</v>
      </c>
      <c r="F91" s="86">
        <v>3.65</v>
      </c>
      <c r="G91" s="86">
        <v>0</v>
      </c>
      <c r="H91" s="86">
        <v>1.3</v>
      </c>
      <c r="I91" s="86">
        <v>1.5</v>
      </c>
      <c r="J91" s="86">
        <v>0.15</v>
      </c>
      <c r="K91" s="87">
        <v>0.31</v>
      </c>
      <c r="L91" s="87"/>
      <c r="M91" s="87"/>
      <c r="N91" s="86">
        <v>0.5</v>
      </c>
      <c r="O91" s="110"/>
      <c r="P91" s="59">
        <f>(+F91+G91+H91+I91+J91+K91-C91-D91-E91)</f>
        <v>8.9700000000000006</v>
      </c>
      <c r="Q91" s="59">
        <f>(+B91+F91+G91+H91+I91+J91+K91)</f>
        <v>35.4</v>
      </c>
      <c r="R91" s="88">
        <v>1.2</v>
      </c>
    </row>
    <row r="92" spans="1:18" s="30" customFormat="1" ht="13.8" hidden="1" x14ac:dyDescent="0.3">
      <c r="A92" s="64">
        <v>38108</v>
      </c>
      <c r="B92" s="86">
        <v>28.74</v>
      </c>
      <c r="C92" s="86">
        <v>-1</v>
      </c>
      <c r="D92" s="87">
        <v>-0.74</v>
      </c>
      <c r="E92" s="86">
        <v>-0.37</v>
      </c>
      <c r="F92" s="86">
        <v>3.9</v>
      </c>
      <c r="G92" s="86">
        <v>0</v>
      </c>
      <c r="H92" s="86">
        <v>2.2999999999999998</v>
      </c>
      <c r="I92" s="86">
        <v>1.5</v>
      </c>
      <c r="J92" s="86">
        <v>0.15</v>
      </c>
      <c r="K92" s="87">
        <v>0.31</v>
      </c>
      <c r="L92" s="87"/>
      <c r="M92" s="87"/>
      <c r="N92" s="86">
        <v>0.5</v>
      </c>
      <c r="O92" s="110"/>
      <c r="P92" s="59">
        <f>(+F92+G92+H92+I92+J92+K92-C92-D92-E92)</f>
        <v>10.27</v>
      </c>
      <c r="Q92" s="59">
        <f>(+B92+F92+G92+H92+I92+J92+K92)</f>
        <v>36.9</v>
      </c>
      <c r="R92" s="88">
        <v>1.5</v>
      </c>
    </row>
    <row r="93" spans="1:18" s="30" customFormat="1" ht="12" hidden="1" customHeight="1" x14ac:dyDescent="0.3">
      <c r="A93" s="64">
        <v>38473</v>
      </c>
      <c r="B93" s="86">
        <v>29.24</v>
      </c>
      <c r="C93" s="86">
        <v>-1</v>
      </c>
      <c r="D93" s="87">
        <v>-0.77</v>
      </c>
      <c r="E93" s="86">
        <v>-0.38</v>
      </c>
      <c r="F93" s="86">
        <v>4.1500000000000004</v>
      </c>
      <c r="G93" s="86">
        <v>0</v>
      </c>
      <c r="H93" s="86">
        <v>3.05</v>
      </c>
      <c r="I93" s="86">
        <v>1.5</v>
      </c>
      <c r="J93" s="86">
        <v>0.15</v>
      </c>
      <c r="K93" s="87">
        <v>0.31</v>
      </c>
      <c r="L93" s="87"/>
      <c r="M93" s="87"/>
      <c r="N93" s="86">
        <v>0.5</v>
      </c>
      <c r="O93" s="110"/>
      <c r="P93" s="59">
        <f>(+F93+G93+H93+I93+J93+K93-C93-D93-E93)</f>
        <v>11.31</v>
      </c>
      <c r="Q93" s="59">
        <f>(+B93+F93+G93+H93+I93+J93+K93)</f>
        <v>38.4</v>
      </c>
      <c r="R93" s="88">
        <v>1.5</v>
      </c>
    </row>
    <row r="94" spans="1:18" s="30" customFormat="1" ht="12" hidden="1" customHeight="1" x14ac:dyDescent="0.3">
      <c r="A94" s="68">
        <v>38838</v>
      </c>
      <c r="B94" s="89">
        <v>30.39</v>
      </c>
      <c r="C94" s="89">
        <v>-1</v>
      </c>
      <c r="D94" s="90">
        <v>-0.8</v>
      </c>
      <c r="E94" s="89">
        <v>-0.4</v>
      </c>
      <c r="F94" s="89">
        <v>4.1500000000000004</v>
      </c>
      <c r="G94" s="89">
        <v>0</v>
      </c>
      <c r="H94" s="89">
        <v>3.4</v>
      </c>
      <c r="I94" s="89">
        <v>1.5</v>
      </c>
      <c r="J94" s="89">
        <v>0.15</v>
      </c>
      <c r="K94" s="90">
        <v>0.31</v>
      </c>
      <c r="L94" s="90"/>
      <c r="M94" s="90"/>
      <c r="N94" s="89">
        <v>0.5</v>
      </c>
      <c r="O94" s="111"/>
      <c r="P94" s="71">
        <f>(+F94+G94+H94+I94+J94+K94-C94-D94-E94)</f>
        <v>11.710000000000003</v>
      </c>
      <c r="Q94" s="71">
        <f>(+B94+F94+G94+H94+I94+J94+K94)</f>
        <v>39.9</v>
      </c>
      <c r="R94" s="91">
        <v>1.5</v>
      </c>
    </row>
    <row r="95" spans="1:18" s="30" customFormat="1" ht="12" hidden="1" customHeight="1" x14ac:dyDescent="0.3">
      <c r="A95" s="64">
        <v>39203</v>
      </c>
      <c r="B95" s="89">
        <v>31.76</v>
      </c>
      <c r="C95" s="69">
        <v>-1</v>
      </c>
      <c r="D95" s="65">
        <f>(Q95*(-0.02))</f>
        <v>-0.83300000000000018</v>
      </c>
      <c r="E95" s="65">
        <f>(Q95*(-0.01))</f>
        <v>-0.41650000000000009</v>
      </c>
      <c r="F95" s="65">
        <v>4.4000000000000004</v>
      </c>
      <c r="G95" s="86">
        <v>0</v>
      </c>
      <c r="H95" s="89">
        <v>3.4</v>
      </c>
      <c r="I95" s="89">
        <v>1.5</v>
      </c>
      <c r="J95" s="65">
        <v>0.2</v>
      </c>
      <c r="K95" s="65">
        <v>0.34</v>
      </c>
      <c r="L95" s="65"/>
      <c r="M95" s="65">
        <v>0.05</v>
      </c>
      <c r="N95" s="65">
        <v>0.5</v>
      </c>
      <c r="O95" s="61"/>
      <c r="P95" s="71">
        <f>(+F95+G95+H95+I95+J95+K95+M95-C95-D95-E95)</f>
        <v>12.139500000000002</v>
      </c>
      <c r="Q95" s="71">
        <f>(+B95+F95+G95+H95+I95+J95+K95+M95)</f>
        <v>41.650000000000006</v>
      </c>
      <c r="R95" s="73">
        <f>+Q95-Q94</f>
        <v>1.7500000000000071</v>
      </c>
    </row>
    <row r="96" spans="1:18" s="30" customFormat="1" ht="12" hidden="1" customHeight="1" x14ac:dyDescent="0.3">
      <c r="A96" s="64">
        <v>24959</v>
      </c>
      <c r="B96" s="89">
        <v>5.98</v>
      </c>
      <c r="C96" s="69">
        <v>-0.3</v>
      </c>
      <c r="D96" s="65">
        <v>0</v>
      </c>
      <c r="E96" s="65">
        <v>0</v>
      </c>
      <c r="F96" s="65">
        <v>0.27</v>
      </c>
      <c r="G96" s="86"/>
      <c r="H96" s="89"/>
      <c r="I96" s="89"/>
      <c r="J96" s="65"/>
      <c r="K96" s="65"/>
      <c r="L96" s="65"/>
      <c r="M96" s="65"/>
      <c r="N96" s="65"/>
      <c r="O96" s="148">
        <f>SUM(F96:M96)</f>
        <v>0.27</v>
      </c>
      <c r="P96" s="149">
        <f>(+F96+G96+H96+I96+J96+K96+L96+M96-C96-D96-E96)</f>
        <v>0.57000000000000006</v>
      </c>
      <c r="Q96" s="149">
        <f>(+B96+F96+G96+H96+I96+J96+K96+L96+M96)</f>
        <v>6.25</v>
      </c>
      <c r="R96" s="73"/>
    </row>
    <row r="97" spans="1:18" s="30" customFormat="1" ht="12" hidden="1" customHeight="1" x14ac:dyDescent="0.3">
      <c r="A97" s="64">
        <v>25324</v>
      </c>
      <c r="B97" s="89">
        <v>6.23</v>
      </c>
      <c r="C97" s="69">
        <v>-0.31</v>
      </c>
      <c r="D97" s="65">
        <v>0</v>
      </c>
      <c r="E97" s="65">
        <v>0</v>
      </c>
      <c r="F97" s="65">
        <v>0.27</v>
      </c>
      <c r="G97" s="86"/>
      <c r="H97" s="89"/>
      <c r="I97" s="89"/>
      <c r="J97" s="65"/>
      <c r="K97" s="65"/>
      <c r="L97" s="65"/>
      <c r="M97" s="65"/>
      <c r="N97" s="65"/>
      <c r="O97" s="148">
        <f>SUM(F97:M97)</f>
        <v>0.27</v>
      </c>
      <c r="P97" s="149">
        <f>(+F97+G97+H97+I97+J97+K97+L97+M97-C97-D97-E97)</f>
        <v>0.58000000000000007</v>
      </c>
      <c r="Q97" s="149">
        <f>(+B97+F97+G97+H97+I97+J97+K97+L97+M97)</f>
        <v>6.5</v>
      </c>
      <c r="R97" s="73"/>
    </row>
    <row r="98" spans="1:18" s="30" customFormat="1" ht="12" hidden="1" customHeight="1" x14ac:dyDescent="0.3">
      <c r="A98" s="64"/>
      <c r="B98" s="89"/>
      <c r="C98" s="69"/>
      <c r="D98" s="65"/>
      <c r="E98" s="65"/>
      <c r="F98" s="65"/>
      <c r="G98" s="86"/>
      <c r="H98" s="89"/>
      <c r="I98" s="89"/>
      <c r="J98" s="65"/>
      <c r="K98" s="65"/>
      <c r="L98" s="65"/>
      <c r="M98" s="65"/>
      <c r="N98" s="65"/>
      <c r="O98" s="61"/>
      <c r="P98" s="71"/>
      <c r="Q98" s="71"/>
      <c r="R98" s="73"/>
    </row>
    <row r="99" spans="1:18" s="151" customFormat="1" ht="12" hidden="1" customHeight="1" x14ac:dyDescent="0.25">
      <c r="A99" s="143">
        <v>39569</v>
      </c>
      <c r="B99" s="144">
        <v>32.9</v>
      </c>
      <c r="C99" s="145">
        <v>-1</v>
      </c>
      <c r="D99" s="146">
        <f>(Q99*(-0.02))</f>
        <v>-0.87299999999999989</v>
      </c>
      <c r="E99" s="146">
        <f>(Q99*(-0.01))</f>
        <v>-0.43649999999999994</v>
      </c>
      <c r="F99" s="146">
        <v>5.15</v>
      </c>
      <c r="G99" s="147">
        <v>0</v>
      </c>
      <c r="H99" s="156">
        <v>3.4</v>
      </c>
      <c r="I99" s="158">
        <v>1.5</v>
      </c>
      <c r="J99" s="146">
        <v>0.3</v>
      </c>
      <c r="K99" s="146">
        <v>0.34</v>
      </c>
      <c r="L99" s="146">
        <v>0.01</v>
      </c>
      <c r="M99" s="146">
        <v>0.05</v>
      </c>
      <c r="N99" s="146">
        <v>0.5</v>
      </c>
      <c r="O99" s="148">
        <f>SUM(F99:M99)</f>
        <v>10.750000000000002</v>
      </c>
      <c r="P99" s="149">
        <f>(+F99+G99+H99+I99+J99+K99+L99+M99-C99-D99-E99)</f>
        <v>13.059500000000002</v>
      </c>
      <c r="Q99" s="149">
        <f>(+B99+F99+G99+H99+I99+J99+K99+L99+M99)</f>
        <v>43.649999999999991</v>
      </c>
      <c r="R99" s="150">
        <f>+Q99-Q95</f>
        <v>1.9999999999999858</v>
      </c>
    </row>
    <row r="100" spans="1:18" s="151" customFormat="1" ht="12" hidden="1" customHeight="1" x14ac:dyDescent="0.25">
      <c r="A100" s="143">
        <v>39934</v>
      </c>
      <c r="B100" s="144">
        <v>33.36</v>
      </c>
      <c r="C100" s="145">
        <v>-1</v>
      </c>
      <c r="D100" s="146">
        <v>-0.92</v>
      </c>
      <c r="E100" s="146">
        <f>(Q100*(-0.01))</f>
        <v>-0.45900000000000002</v>
      </c>
      <c r="F100" s="146">
        <v>5.65</v>
      </c>
      <c r="G100" s="144">
        <v>0</v>
      </c>
      <c r="H100" s="156">
        <v>4.2</v>
      </c>
      <c r="I100" s="158">
        <v>1.73</v>
      </c>
      <c r="J100" s="146">
        <v>0.4</v>
      </c>
      <c r="K100" s="146">
        <v>0.35</v>
      </c>
      <c r="L100" s="146">
        <v>0.01</v>
      </c>
      <c r="M100" s="146">
        <v>0.2</v>
      </c>
      <c r="N100" s="146">
        <v>0.5</v>
      </c>
      <c r="O100" s="148">
        <f>SUM(F100:M100)</f>
        <v>12.540000000000001</v>
      </c>
      <c r="P100" s="149">
        <f>(+F100+G100+H100+I100+J100+K100+L100+M100-C100-D100-E100)</f>
        <v>14.919</v>
      </c>
      <c r="Q100" s="149">
        <f>(+B100+F100+G100+H100+I100+J100+K100+L100+M100)</f>
        <v>45.9</v>
      </c>
      <c r="R100" s="150">
        <f>+Q100-Q99</f>
        <v>2.2500000000000071</v>
      </c>
    </row>
    <row r="101" spans="1:18" s="151" customFormat="1" ht="12" hidden="1" customHeight="1" x14ac:dyDescent="0.25">
      <c r="A101" s="143">
        <v>40299</v>
      </c>
      <c r="B101" s="144">
        <v>33.01</v>
      </c>
      <c r="C101" s="145">
        <v>-1</v>
      </c>
      <c r="D101" s="146">
        <v>-0.92</v>
      </c>
      <c r="E101" s="146">
        <f>(Q101*(-0.01))</f>
        <v>-0.45900000000000002</v>
      </c>
      <c r="F101" s="146">
        <v>6</v>
      </c>
      <c r="G101" s="144">
        <v>0</v>
      </c>
      <c r="H101" s="144">
        <v>4.2</v>
      </c>
      <c r="I101" s="144">
        <v>1.73</v>
      </c>
      <c r="J101" s="146">
        <v>0.4</v>
      </c>
      <c r="K101" s="146">
        <v>0.35</v>
      </c>
      <c r="L101" s="146">
        <v>0.01</v>
      </c>
      <c r="M101" s="146">
        <v>0.2</v>
      </c>
      <c r="N101" s="146">
        <v>0.5</v>
      </c>
      <c r="O101" s="148">
        <f>SUM(F101:M101)</f>
        <v>12.889999999999999</v>
      </c>
      <c r="P101" s="149">
        <f>(+F101+G101+H101+I101+J101+K101+L101+M101-C101-D101-E101)</f>
        <v>15.268999999999998</v>
      </c>
      <c r="Q101" s="149">
        <f>(+B101+F101+G101+H101+I101+J101+K101+L101+M101)</f>
        <v>45.9</v>
      </c>
      <c r="R101" s="150">
        <f>+Q101-Q100</f>
        <v>0</v>
      </c>
    </row>
    <row r="102" spans="1:18" s="151" customFormat="1" ht="12" customHeight="1" x14ac:dyDescent="0.25">
      <c r="A102" s="152">
        <v>40664</v>
      </c>
      <c r="B102" s="144">
        <v>33.770000000000003</v>
      </c>
      <c r="C102" s="145">
        <v>-1</v>
      </c>
      <c r="D102" s="146">
        <v>-0.95</v>
      </c>
      <c r="E102" s="146">
        <f>(Q102*(-0.01))</f>
        <v>-0.47400000000000009</v>
      </c>
      <c r="F102" s="146">
        <v>6.5</v>
      </c>
      <c r="G102" s="144">
        <v>0</v>
      </c>
      <c r="H102" s="144">
        <v>4.2</v>
      </c>
      <c r="I102" s="144">
        <v>1.73</v>
      </c>
      <c r="J102" s="146">
        <v>0.4</v>
      </c>
      <c r="K102" s="153">
        <v>0.35</v>
      </c>
      <c r="L102" s="153">
        <v>0.25</v>
      </c>
      <c r="M102" s="153">
        <v>0.2</v>
      </c>
      <c r="N102" s="146">
        <v>0.5</v>
      </c>
      <c r="O102" s="148">
        <f>SUM(F102:M102)</f>
        <v>13.629999999999999</v>
      </c>
      <c r="P102" s="149">
        <f>(+F102+G102+H102+I102+J102+K102+L102+M102-C102-D102-E102)</f>
        <v>16.053999999999998</v>
      </c>
      <c r="Q102" s="149">
        <f>(+B102+F102+G102+H102+I102+J102+K102+L102+M102)</f>
        <v>47.400000000000006</v>
      </c>
      <c r="R102" s="150">
        <f>+Q102-Q101</f>
        <v>1.5000000000000071</v>
      </c>
    </row>
    <row r="103" spans="1:18" s="151" customFormat="1" ht="12" customHeight="1" x14ac:dyDescent="0.25">
      <c r="A103" s="152">
        <v>41030</v>
      </c>
      <c r="B103" s="144">
        <v>34.119999999999997</v>
      </c>
      <c r="C103" s="145">
        <v>-1</v>
      </c>
      <c r="D103" s="146">
        <f>$Q103*-0.02</f>
        <v>-0.97799999999999998</v>
      </c>
      <c r="E103" s="146">
        <f>$Q103*-0.01</f>
        <v>-0.48899999999999999</v>
      </c>
      <c r="F103" s="146">
        <v>7</v>
      </c>
      <c r="G103" s="144">
        <v>0</v>
      </c>
      <c r="H103" s="144">
        <v>4.5999999999999996</v>
      </c>
      <c r="I103" s="144">
        <v>1.73</v>
      </c>
      <c r="J103" s="146">
        <v>0.4</v>
      </c>
      <c r="K103" s="153">
        <v>0.35</v>
      </c>
      <c r="L103" s="153">
        <v>0.25</v>
      </c>
      <c r="M103" s="153">
        <v>0.45</v>
      </c>
      <c r="N103" s="146">
        <v>0.5</v>
      </c>
      <c r="O103" s="148">
        <f>SUM(F103:N103)</f>
        <v>15.28</v>
      </c>
      <c r="P103" s="149">
        <f>(+F103+G103+H103+I103+J103+K103+L103+M103-C103-D103-E103)</f>
        <v>17.247</v>
      </c>
      <c r="Q103" s="149">
        <f>(+B103+F103+G103+H103+I103+J103+K103+L103+M103)</f>
        <v>48.9</v>
      </c>
      <c r="R103" s="150">
        <f>+Q103-Q102</f>
        <v>1.4999999999999929</v>
      </c>
    </row>
    <row r="104" spans="1:18" s="151" customFormat="1" ht="12" customHeight="1" x14ac:dyDescent="0.3">
      <c r="A104" s="152">
        <v>41395</v>
      </c>
      <c r="B104" s="144">
        <v>33.909999999999997</v>
      </c>
      <c r="C104" s="145">
        <v>0</v>
      </c>
      <c r="D104" s="146">
        <f>$Q104*-0.02</f>
        <v>-0.97799999999999998</v>
      </c>
      <c r="E104" s="146">
        <f>$Q104*-0.01</f>
        <v>-0.48899999999999999</v>
      </c>
      <c r="F104" s="146">
        <v>7.5</v>
      </c>
      <c r="G104" s="144">
        <v>0</v>
      </c>
      <c r="H104" s="144">
        <v>4.5999999999999996</v>
      </c>
      <c r="I104" s="144">
        <v>1.8</v>
      </c>
      <c r="J104" s="146">
        <v>0.25</v>
      </c>
      <c r="K104" s="153">
        <v>0.35</v>
      </c>
      <c r="L104" s="153">
        <v>0.49</v>
      </c>
      <c r="M104" s="162">
        <v>-0.3</v>
      </c>
      <c r="N104" s="65">
        <v>0.5</v>
      </c>
      <c r="O104" s="65">
        <f>SUM(F104:L104)</f>
        <v>14.99</v>
      </c>
      <c r="P104" s="71">
        <f>(+F104+G104+H104+I104+J104+K104+L104-M104-C104-D104-E104)</f>
        <v>16.757000000000001</v>
      </c>
      <c r="Q104" s="81">
        <f>(+B104+F104+G104+H104+I104+J104+K104+L104)</f>
        <v>48.9</v>
      </c>
      <c r="R104" s="73">
        <f>+Q104-Q103</f>
        <v>0</v>
      </c>
    </row>
    <row r="105" spans="1:18" s="151" customFormat="1" ht="12" customHeight="1" x14ac:dyDescent="0.3">
      <c r="A105" s="152">
        <v>41760</v>
      </c>
      <c r="B105" s="144">
        <v>33.94</v>
      </c>
      <c r="C105" s="145">
        <v>0</v>
      </c>
      <c r="D105" s="146">
        <f>$Q105*-0.02</f>
        <v>-0.98799999999999999</v>
      </c>
      <c r="E105" s="146">
        <f>$Q105*-0.01</f>
        <v>-0.49399999999999999</v>
      </c>
      <c r="F105" s="146">
        <v>7.9</v>
      </c>
      <c r="G105" s="144">
        <v>0</v>
      </c>
      <c r="H105" s="144">
        <v>4.5999999999999996</v>
      </c>
      <c r="I105" s="144">
        <v>1.87</v>
      </c>
      <c r="J105" s="146">
        <v>0.25</v>
      </c>
      <c r="K105" s="153">
        <v>0.35</v>
      </c>
      <c r="L105" s="153">
        <v>0.49</v>
      </c>
      <c r="M105" s="162">
        <v>-0.3</v>
      </c>
      <c r="N105" s="65">
        <v>0.5</v>
      </c>
      <c r="O105" s="65">
        <f>SUM(F105:L105)</f>
        <v>15.46</v>
      </c>
      <c r="P105" s="71">
        <f>(+F105+G105+H105+I105+J105+K105+L105-M105-C105-D105-E105)</f>
        <v>17.242000000000001</v>
      </c>
      <c r="Q105" s="81">
        <f>(+B105+F105+G105+H105+I105+J105+K105+L105)</f>
        <v>49.4</v>
      </c>
      <c r="R105" s="73">
        <f>+Q105-Q104</f>
        <v>0.5</v>
      </c>
    </row>
    <row r="106" spans="1:18" s="30" customFormat="1" ht="13.8" x14ac:dyDescent="0.3">
      <c r="A106" s="178">
        <v>42124</v>
      </c>
      <c r="B106" s="142"/>
      <c r="C106" s="176" t="s">
        <v>32</v>
      </c>
      <c r="D106" s="176"/>
      <c r="E106" s="176"/>
      <c r="F106" s="176"/>
      <c r="G106" s="176"/>
      <c r="H106" s="176"/>
      <c r="I106" s="176"/>
      <c r="J106" s="176"/>
      <c r="K106" s="176"/>
      <c r="L106" s="176"/>
      <c r="M106" s="176"/>
      <c r="N106" s="176"/>
      <c r="O106" s="176"/>
      <c r="P106" s="176"/>
      <c r="Q106" s="176"/>
      <c r="R106" s="177"/>
    </row>
    <row r="107" spans="1:18" s="22" customFormat="1" ht="6" customHeight="1" x14ac:dyDescent="0.25">
      <c r="A107" s="124"/>
      <c r="B107" s="125"/>
      <c r="C107" s="125"/>
      <c r="D107" s="125"/>
      <c r="E107" s="125"/>
      <c r="F107" s="125"/>
      <c r="G107" s="125"/>
      <c r="H107" s="125"/>
      <c r="I107" s="125"/>
      <c r="J107" s="125"/>
      <c r="K107" s="125"/>
      <c r="L107" s="125"/>
      <c r="M107" s="125"/>
      <c r="N107" s="125"/>
      <c r="O107" s="125"/>
      <c r="P107" s="125"/>
      <c r="Q107" s="125"/>
      <c r="R107" s="126"/>
    </row>
    <row r="108" spans="1:18" s="116" customFormat="1" ht="16.2" thickBot="1" x14ac:dyDescent="0.35">
      <c r="A108" s="169" t="s">
        <v>43</v>
      </c>
      <c r="B108" s="115"/>
      <c r="C108" s="115"/>
      <c r="D108" s="115" t="s">
        <v>50</v>
      </c>
      <c r="E108" s="115"/>
      <c r="F108" s="115" t="s">
        <v>44</v>
      </c>
      <c r="G108" s="115"/>
      <c r="H108" s="115"/>
      <c r="I108" s="115"/>
      <c r="J108" s="115"/>
      <c r="K108" s="115" t="s">
        <v>45</v>
      </c>
      <c r="L108" s="115"/>
      <c r="M108" s="115"/>
      <c r="N108" s="115" t="s">
        <v>52</v>
      </c>
      <c r="O108" s="115"/>
      <c r="P108" s="115"/>
      <c r="Q108" s="115"/>
      <c r="R108" s="117"/>
    </row>
    <row r="109" spans="1:18" x14ac:dyDescent="0.25">
      <c r="A109" s="28"/>
      <c r="B109" s="27" t="s">
        <v>40</v>
      </c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29"/>
    </row>
    <row r="110" spans="1:18" x14ac:dyDescent="0.25">
      <c r="A110" s="44" t="s">
        <v>26</v>
      </c>
      <c r="B110" s="30"/>
      <c r="C110" s="30"/>
      <c r="D110" s="37"/>
      <c r="E110" s="25"/>
      <c r="F110" s="37"/>
      <c r="G110" s="25"/>
      <c r="H110" s="25"/>
      <c r="I110" s="25"/>
      <c r="J110" s="25"/>
      <c r="K110" s="37"/>
      <c r="L110" s="37"/>
      <c r="M110" s="37"/>
      <c r="N110" s="25"/>
      <c r="O110" s="25"/>
      <c r="P110" s="25"/>
      <c r="Q110" s="25"/>
      <c r="R110" s="31"/>
    </row>
    <row r="111" spans="1:18" x14ac:dyDescent="0.25">
      <c r="A111" s="49" t="s">
        <v>27</v>
      </c>
      <c r="B111" s="50"/>
      <c r="C111" s="50"/>
      <c r="D111" s="50"/>
      <c r="E111" s="50"/>
      <c r="F111" s="37"/>
      <c r="G111" s="25"/>
      <c r="H111" s="25"/>
      <c r="I111" s="30" t="s">
        <v>18</v>
      </c>
      <c r="J111" s="30"/>
      <c r="K111" s="37"/>
      <c r="L111" s="37"/>
      <c r="M111" s="37"/>
      <c r="N111" s="25"/>
      <c r="O111" s="25"/>
      <c r="P111" s="25"/>
      <c r="Q111" s="25"/>
      <c r="R111" s="31"/>
    </row>
    <row r="112" spans="1:18" ht="13.8" hidden="1" x14ac:dyDescent="0.3">
      <c r="A112" s="92"/>
      <c r="B112" s="93"/>
      <c r="C112" s="94"/>
      <c r="D112" s="93"/>
      <c r="E112" s="93"/>
      <c r="F112" s="93"/>
      <c r="G112" s="93"/>
      <c r="H112" s="65"/>
      <c r="I112" s="93"/>
      <c r="J112" s="93"/>
      <c r="K112" s="93"/>
      <c r="L112" s="93"/>
      <c r="M112" s="93"/>
      <c r="N112" s="93"/>
      <c r="O112" s="93"/>
      <c r="P112" s="93"/>
      <c r="Q112" s="93"/>
      <c r="R112" s="95"/>
    </row>
    <row r="113" spans="1:18" ht="13.8" hidden="1" x14ac:dyDescent="0.3">
      <c r="A113" s="92">
        <v>25051</v>
      </c>
      <c r="B113" s="93">
        <v>5.95</v>
      </c>
      <c r="C113" s="94">
        <v>-0.4</v>
      </c>
      <c r="D113" s="93">
        <v>0</v>
      </c>
      <c r="E113" s="93">
        <v>0</v>
      </c>
      <c r="F113" s="93">
        <v>0.3</v>
      </c>
      <c r="G113" s="93"/>
      <c r="H113" s="65"/>
      <c r="I113" s="93"/>
      <c r="J113" s="93"/>
      <c r="K113" s="93"/>
      <c r="L113" s="93"/>
      <c r="M113" s="93"/>
      <c r="N113" s="93">
        <v>0.2</v>
      </c>
      <c r="O113" s="61">
        <f>SUM(F113:M113)</f>
        <v>0.3</v>
      </c>
      <c r="P113" s="71">
        <f>(+F113+G113+H113+I113+J113+K113+L113+M113-C113-D113-E113)</f>
        <v>0.7</v>
      </c>
      <c r="Q113" s="81">
        <f>(+B113+F113+G113+H113+I113+J113+K113+L113+M113)</f>
        <v>6.25</v>
      </c>
      <c r="R113" s="95"/>
    </row>
    <row r="114" spans="1:18" ht="13.8" hidden="1" x14ac:dyDescent="0.3">
      <c r="A114" s="92">
        <v>25416</v>
      </c>
      <c r="B114" s="93">
        <v>6.15</v>
      </c>
      <c r="C114" s="94">
        <v>-0.4</v>
      </c>
      <c r="D114" s="93">
        <v>0</v>
      </c>
      <c r="E114" s="93">
        <v>0</v>
      </c>
      <c r="F114" s="93">
        <v>0.35</v>
      </c>
      <c r="G114" s="93"/>
      <c r="H114" s="65"/>
      <c r="I114" s="93"/>
      <c r="J114" s="93"/>
      <c r="K114" s="93"/>
      <c r="L114" s="93"/>
      <c r="M114" s="93"/>
      <c r="N114" s="93">
        <v>0.2</v>
      </c>
      <c r="O114" s="61">
        <f>SUM(F114:M114)</f>
        <v>0.35</v>
      </c>
      <c r="P114" s="71">
        <f>(+F114+G114+H114+I114+J114+K114+L114+M114-C114-D114-E114)</f>
        <v>0.75</v>
      </c>
      <c r="Q114" s="81">
        <f>(+B114+F114+G114+H114+I114+J114+K114+L114+M114)</f>
        <v>6.5</v>
      </c>
      <c r="R114" s="95"/>
    </row>
    <row r="115" spans="1:18" ht="13.8" hidden="1" x14ac:dyDescent="0.3">
      <c r="A115" s="92"/>
      <c r="B115" s="93"/>
      <c r="C115" s="94"/>
      <c r="D115" s="93"/>
      <c r="E115" s="93"/>
      <c r="F115" s="93"/>
      <c r="G115" s="93"/>
      <c r="H115" s="65"/>
      <c r="I115" s="93"/>
      <c r="J115" s="93"/>
      <c r="K115" s="93"/>
      <c r="L115" s="93"/>
      <c r="M115" s="93"/>
      <c r="N115" s="93"/>
      <c r="O115" s="93"/>
      <c r="P115" s="93"/>
      <c r="Q115" s="93"/>
      <c r="R115" s="95"/>
    </row>
    <row r="116" spans="1:18" ht="13.8" hidden="1" x14ac:dyDescent="0.3">
      <c r="A116" s="64">
        <v>37742</v>
      </c>
      <c r="B116" s="65">
        <v>29.65</v>
      </c>
      <c r="C116" s="65">
        <v>-1</v>
      </c>
      <c r="D116" s="65">
        <v>-0.71</v>
      </c>
      <c r="E116" s="65">
        <v>-0.36</v>
      </c>
      <c r="F116" s="65">
        <v>3.65</v>
      </c>
      <c r="G116" s="65">
        <v>0</v>
      </c>
      <c r="H116" s="65">
        <v>2.2999999999999998</v>
      </c>
      <c r="I116" s="65"/>
      <c r="J116" s="65">
        <v>0.15</v>
      </c>
      <c r="K116" s="96">
        <v>0</v>
      </c>
      <c r="L116" s="96"/>
      <c r="M116" s="96"/>
      <c r="N116" s="65">
        <v>0.2</v>
      </c>
      <c r="O116" s="65"/>
      <c r="P116" s="93">
        <f>(+F116+G116+H116+I116+J116+K116-C116-D116-E116)</f>
        <v>8.17</v>
      </c>
      <c r="Q116" s="93">
        <f>(+B116+F116+G116+H116+I116+J116+K116)</f>
        <v>35.749999999999993</v>
      </c>
      <c r="R116" s="97">
        <v>1.25</v>
      </c>
    </row>
    <row r="117" spans="1:18" ht="13.8" hidden="1" x14ac:dyDescent="0.3">
      <c r="A117" s="64">
        <v>38108</v>
      </c>
      <c r="B117" s="65">
        <v>30.6</v>
      </c>
      <c r="C117" s="65">
        <v>-1</v>
      </c>
      <c r="D117" s="65">
        <v>-0.75</v>
      </c>
      <c r="E117" s="65">
        <v>-0.37</v>
      </c>
      <c r="F117" s="65">
        <v>3.9</v>
      </c>
      <c r="G117" s="65">
        <v>0</v>
      </c>
      <c r="H117" s="65">
        <v>2.2999999999999998</v>
      </c>
      <c r="I117" s="65">
        <v>0.3</v>
      </c>
      <c r="J117" s="65">
        <v>0.15</v>
      </c>
      <c r="K117" s="96">
        <v>0</v>
      </c>
      <c r="L117" s="96"/>
      <c r="M117" s="96"/>
      <c r="N117" s="65">
        <v>0.2</v>
      </c>
      <c r="O117" s="65"/>
      <c r="P117" s="93">
        <f>(+F117+G117+H117+I117+J117+K117-C117-D117-E117)</f>
        <v>8.7699999999999978</v>
      </c>
      <c r="Q117" s="93">
        <f>(+B117+F117+G117+H117+I117+J117+K117)</f>
        <v>37.249999999999993</v>
      </c>
      <c r="R117" s="97">
        <v>1.5</v>
      </c>
    </row>
    <row r="118" spans="1:18" ht="13.8" hidden="1" x14ac:dyDescent="0.3">
      <c r="A118" s="64">
        <v>38473</v>
      </c>
      <c r="B118" s="65">
        <v>31.1</v>
      </c>
      <c r="C118" s="65">
        <v>-1</v>
      </c>
      <c r="D118" s="65">
        <v>-0.78</v>
      </c>
      <c r="E118" s="65">
        <v>-0.38</v>
      </c>
      <c r="F118" s="65">
        <v>4.1500000000000004</v>
      </c>
      <c r="G118" s="65">
        <v>0</v>
      </c>
      <c r="H118" s="65">
        <v>3.05</v>
      </c>
      <c r="I118" s="65">
        <v>0.3</v>
      </c>
      <c r="J118" s="65">
        <v>0.15</v>
      </c>
      <c r="K118" s="65">
        <v>0</v>
      </c>
      <c r="L118" s="65"/>
      <c r="M118" s="65"/>
      <c r="N118" s="65">
        <v>0.2</v>
      </c>
      <c r="O118" s="65"/>
      <c r="P118" s="93">
        <f>(+F118+G118+H118+I118+J118+K118-C118-D118-E118)</f>
        <v>9.81</v>
      </c>
      <c r="Q118" s="93">
        <f>(+B118+F118+G118+H118+I118+J118+K118)</f>
        <v>38.749999999999993</v>
      </c>
      <c r="R118" s="97">
        <v>1.5</v>
      </c>
    </row>
    <row r="119" spans="1:18" ht="13.8" hidden="1" x14ac:dyDescent="0.3">
      <c r="A119" s="68">
        <v>38838</v>
      </c>
      <c r="B119" s="69">
        <v>32.25</v>
      </c>
      <c r="C119" s="69">
        <v>-1</v>
      </c>
      <c r="D119" s="69">
        <v>-0.81</v>
      </c>
      <c r="E119" s="69">
        <v>-0.4</v>
      </c>
      <c r="F119" s="69">
        <v>4.1500000000000004</v>
      </c>
      <c r="G119" s="69">
        <v>0</v>
      </c>
      <c r="H119" s="69">
        <v>3.4</v>
      </c>
      <c r="I119" s="69">
        <v>0.3</v>
      </c>
      <c r="J119" s="69">
        <v>0.15</v>
      </c>
      <c r="K119" s="69">
        <v>0</v>
      </c>
      <c r="L119" s="69"/>
      <c r="M119" s="69"/>
      <c r="N119" s="69">
        <v>0.2</v>
      </c>
      <c r="O119" s="109"/>
      <c r="P119" s="71">
        <f>(+F119+G119+H119+I119+J119+K119-C119-D119-E119)</f>
        <v>10.210000000000001</v>
      </c>
      <c r="Q119" s="81">
        <f>(+B119+F119+G119+H119+I119+J119+K119)</f>
        <v>40.249999999999993</v>
      </c>
      <c r="R119" s="98">
        <v>1.5</v>
      </c>
    </row>
    <row r="120" spans="1:18" ht="13.8" hidden="1" x14ac:dyDescent="0.3">
      <c r="A120" s="64">
        <v>39203</v>
      </c>
      <c r="B120" s="89">
        <v>33.6</v>
      </c>
      <c r="C120" s="89">
        <v>-1</v>
      </c>
      <c r="D120" s="65">
        <f>(Q120*(-0.02))</f>
        <v>-0.83999999999999986</v>
      </c>
      <c r="E120" s="65">
        <f>(Q120*(-0.01))</f>
        <v>-0.41999999999999993</v>
      </c>
      <c r="F120" s="89">
        <v>4.4000000000000004</v>
      </c>
      <c r="G120" s="89">
        <v>0</v>
      </c>
      <c r="H120" s="89">
        <v>3.4</v>
      </c>
      <c r="I120" s="89">
        <v>0.3</v>
      </c>
      <c r="J120" s="89">
        <v>0.2</v>
      </c>
      <c r="K120" s="90">
        <v>0.05</v>
      </c>
      <c r="L120" s="90"/>
      <c r="M120" s="90">
        <v>0.05</v>
      </c>
      <c r="N120" s="89">
        <v>0.2</v>
      </c>
      <c r="O120" s="111"/>
      <c r="P120" s="71">
        <f>(+F120+G120+H120+I120+J120+K120+M120-C120-D120-E120)</f>
        <v>10.660000000000002</v>
      </c>
      <c r="Q120" s="81">
        <f>(+B120+F120+G120+H120+I120+J120+K120+M120)</f>
        <v>41.999999999999993</v>
      </c>
      <c r="R120" s="91">
        <f>+Q120-Q119</f>
        <v>1.75</v>
      </c>
    </row>
    <row r="121" spans="1:18" ht="13.8" hidden="1" x14ac:dyDescent="0.3">
      <c r="A121" s="64">
        <v>39569</v>
      </c>
      <c r="B121" s="89">
        <v>34.65</v>
      </c>
      <c r="C121" s="89">
        <v>-1</v>
      </c>
      <c r="D121" s="90">
        <v>-0.88</v>
      </c>
      <c r="E121" s="89">
        <v>-0.44</v>
      </c>
      <c r="F121" s="89">
        <v>5.15</v>
      </c>
      <c r="G121" s="89">
        <v>0</v>
      </c>
      <c r="H121" s="89">
        <v>3.4</v>
      </c>
      <c r="I121" s="89">
        <v>0.3</v>
      </c>
      <c r="J121" s="89">
        <v>0.3</v>
      </c>
      <c r="K121" s="90">
        <v>0</v>
      </c>
      <c r="L121" s="90">
        <v>0.15</v>
      </c>
      <c r="M121" s="90">
        <v>0.05</v>
      </c>
      <c r="N121" s="89">
        <v>0.2</v>
      </c>
      <c r="O121" s="61">
        <f>SUM(F121:M121)</f>
        <v>9.3500000000000032</v>
      </c>
      <c r="P121" s="71">
        <f>(+F121+G121+H121+I121+J121+K121+L121+M121-C121-D121-E121)</f>
        <v>11.670000000000003</v>
      </c>
      <c r="Q121" s="81">
        <f>(+B121+F121+G121+H121+I121+J121+K121+L121+M121)</f>
        <v>43.999999999999986</v>
      </c>
      <c r="R121" s="91">
        <f>+Q121-Q120</f>
        <v>1.9999999999999929</v>
      </c>
    </row>
    <row r="122" spans="1:18" ht="13.8" hidden="1" x14ac:dyDescent="0.3">
      <c r="A122" s="64">
        <v>39934</v>
      </c>
      <c r="B122" s="89">
        <v>35.200000000000003</v>
      </c>
      <c r="C122" s="89">
        <v>-1</v>
      </c>
      <c r="D122" s="90">
        <v>-0.93</v>
      </c>
      <c r="E122" s="89">
        <v>-0.46</v>
      </c>
      <c r="F122" s="89">
        <v>5.65</v>
      </c>
      <c r="G122" s="89">
        <v>0</v>
      </c>
      <c r="H122" s="89">
        <v>4.2</v>
      </c>
      <c r="I122" s="89">
        <v>0.35</v>
      </c>
      <c r="J122" s="89">
        <v>0.4</v>
      </c>
      <c r="K122" s="90">
        <v>0</v>
      </c>
      <c r="L122" s="90">
        <v>0.25</v>
      </c>
      <c r="M122" s="90">
        <v>0.2</v>
      </c>
      <c r="N122" s="89">
        <v>2</v>
      </c>
      <c r="O122" s="61">
        <f>SUM(F122:M122)</f>
        <v>11.05</v>
      </c>
      <c r="P122" s="71">
        <f>(+F122+G122+H122+I122+J122+K122+L122+M122-C122-D122-E122)</f>
        <v>13.440000000000001</v>
      </c>
      <c r="Q122" s="81">
        <f>(+B122+F122+G122+H122+I122+J122+K122+L122+M122)</f>
        <v>46.250000000000007</v>
      </c>
      <c r="R122" s="91">
        <f>+Q122-Q121</f>
        <v>2.2500000000000213</v>
      </c>
    </row>
    <row r="123" spans="1:18" ht="13.8" hidden="1" x14ac:dyDescent="0.3">
      <c r="A123" s="64">
        <v>40299</v>
      </c>
      <c r="B123" s="89">
        <v>34.85</v>
      </c>
      <c r="C123" s="89">
        <v>-1</v>
      </c>
      <c r="D123" s="90">
        <v>-0.93</v>
      </c>
      <c r="E123" s="89">
        <v>-0.46</v>
      </c>
      <c r="F123" s="89">
        <v>6</v>
      </c>
      <c r="G123" s="89">
        <v>0</v>
      </c>
      <c r="H123" s="89">
        <v>4.2</v>
      </c>
      <c r="I123" s="89">
        <v>0.35</v>
      </c>
      <c r="J123" s="89">
        <v>0.4</v>
      </c>
      <c r="K123" s="90">
        <v>0</v>
      </c>
      <c r="L123" s="90">
        <v>0.25</v>
      </c>
      <c r="M123" s="90">
        <v>0.2</v>
      </c>
      <c r="N123" s="89">
        <v>2</v>
      </c>
      <c r="O123" s="61">
        <f>SUM(F123:M123)</f>
        <v>11.399999999999999</v>
      </c>
      <c r="P123" s="71">
        <f>(+F123+G123+H123+I123+J123+K123+L123+M123-C123-D123-E123)</f>
        <v>13.79</v>
      </c>
      <c r="Q123" s="81">
        <f>(+B123+F123+G123+H123+I123+J123+K123+L123+M123)</f>
        <v>46.250000000000007</v>
      </c>
      <c r="R123" s="91">
        <f>+Q123-Q122</f>
        <v>0</v>
      </c>
    </row>
    <row r="124" spans="1:18" ht="13.8" x14ac:dyDescent="0.3">
      <c r="A124" s="74">
        <v>40664</v>
      </c>
      <c r="B124" s="89">
        <v>35.85</v>
      </c>
      <c r="C124" s="89">
        <v>-1</v>
      </c>
      <c r="D124" s="65">
        <v>-0.95</v>
      </c>
      <c r="E124" s="65">
        <f>(Q124*(-0.01))</f>
        <v>-0.47750000000000009</v>
      </c>
      <c r="F124" s="89">
        <v>6.5</v>
      </c>
      <c r="G124" s="89">
        <v>0</v>
      </c>
      <c r="H124" s="89">
        <v>4.2</v>
      </c>
      <c r="I124" s="89">
        <v>0.35</v>
      </c>
      <c r="J124" s="89">
        <v>0.4</v>
      </c>
      <c r="K124" s="89">
        <v>0</v>
      </c>
      <c r="L124" s="89">
        <v>0.25</v>
      </c>
      <c r="M124" s="89">
        <v>0.2</v>
      </c>
      <c r="N124" s="89">
        <v>2</v>
      </c>
      <c r="O124" s="61">
        <f>SUM(F124:M124)</f>
        <v>11.899999999999999</v>
      </c>
      <c r="P124" s="71">
        <f>(+F124+G124+H124+I124+J124+K124+L124+M124-C124-D124-E124)</f>
        <v>14.327499999999999</v>
      </c>
      <c r="Q124" s="81">
        <f>(+B124+F124+G124+H124+I124+J124+K124+L124+M124)</f>
        <v>47.750000000000007</v>
      </c>
      <c r="R124" s="91">
        <v>1.5</v>
      </c>
    </row>
    <row r="125" spans="1:18" ht="13.8" x14ac:dyDescent="0.3">
      <c r="A125" s="74">
        <v>41030</v>
      </c>
      <c r="B125" s="89">
        <v>36.200000000000003</v>
      </c>
      <c r="C125" s="89">
        <v>-1</v>
      </c>
      <c r="D125" s="65">
        <f>$Q125*-0.02</f>
        <v>-0.98500000000000021</v>
      </c>
      <c r="E125" s="65">
        <f>$Q125*-0.01</f>
        <v>-0.4925000000000001</v>
      </c>
      <c r="F125" s="89">
        <v>7</v>
      </c>
      <c r="G125" s="89">
        <v>0</v>
      </c>
      <c r="H125" s="89">
        <v>4.5999999999999996</v>
      </c>
      <c r="I125" s="89">
        <v>0.35</v>
      </c>
      <c r="J125" s="89">
        <v>0.4</v>
      </c>
      <c r="K125" s="89">
        <v>0</v>
      </c>
      <c r="L125" s="89">
        <v>0.25</v>
      </c>
      <c r="M125" s="89">
        <v>0.45</v>
      </c>
      <c r="N125" s="89">
        <v>2</v>
      </c>
      <c r="O125" s="89">
        <f>SUM(F125:N125)</f>
        <v>15.049999999999999</v>
      </c>
      <c r="P125" s="71">
        <f>(+F125+G125+H125+I125+J125+K125+L125+M125-C125-D125-E125)</f>
        <v>15.527499999999998</v>
      </c>
      <c r="Q125" s="81">
        <f>(+B125+F125+G125+H125+I125+J125+K125+L125+M125)</f>
        <v>49.250000000000007</v>
      </c>
      <c r="R125" s="91">
        <v>1.5</v>
      </c>
    </row>
    <row r="126" spans="1:18" ht="13.8" x14ac:dyDescent="0.3">
      <c r="A126" s="152">
        <v>41395</v>
      </c>
      <c r="B126" s="144">
        <v>36.049999999999997</v>
      </c>
      <c r="C126" s="145">
        <v>0</v>
      </c>
      <c r="D126" s="65">
        <f>$Q126*-0.02</f>
        <v>-0.98499999999999999</v>
      </c>
      <c r="E126" s="146">
        <f>$Q126*-0.01</f>
        <v>-0.49249999999999999</v>
      </c>
      <c r="F126" s="146">
        <v>7.5</v>
      </c>
      <c r="G126" s="144">
        <v>0</v>
      </c>
      <c r="H126" s="144">
        <v>4.5999999999999996</v>
      </c>
      <c r="I126" s="144">
        <v>0.36</v>
      </c>
      <c r="J126" s="146">
        <v>0.25</v>
      </c>
      <c r="K126" s="153">
        <v>0</v>
      </c>
      <c r="L126" s="153">
        <v>0.49</v>
      </c>
      <c r="M126" s="162">
        <v>-0.3</v>
      </c>
      <c r="N126" s="65">
        <v>0.5</v>
      </c>
      <c r="O126" s="65">
        <f>SUM(F126:L126)</f>
        <v>13.2</v>
      </c>
      <c r="P126" s="71">
        <f>(+F126+G126+H126+I126+J126+K126+L126-M126-C126-D126-E126)</f>
        <v>14.977499999999999</v>
      </c>
      <c r="Q126" s="81">
        <f>(+B126+F126+G126+H126+I126+J126+K126+L126)</f>
        <v>49.25</v>
      </c>
      <c r="R126" s="73">
        <f>+Q126-Q125</f>
        <v>0</v>
      </c>
    </row>
    <row r="127" spans="1:18" ht="13.8" x14ac:dyDescent="0.3">
      <c r="A127" s="152">
        <v>41760</v>
      </c>
      <c r="B127" s="144">
        <v>36.130000000000003</v>
      </c>
      <c r="C127" s="145">
        <v>0</v>
      </c>
      <c r="D127" s="65">
        <f>$Q127*-0.02+0.01</f>
        <v>-0.98499999999999999</v>
      </c>
      <c r="E127" s="146">
        <f>$Q127*-0.01</f>
        <v>-0.4975</v>
      </c>
      <c r="F127" s="146">
        <v>7.9</v>
      </c>
      <c r="G127" s="144">
        <v>0</v>
      </c>
      <c r="H127" s="144">
        <v>4.5999999999999996</v>
      </c>
      <c r="I127" s="144">
        <v>0.37</v>
      </c>
      <c r="J127" s="146">
        <v>0.25</v>
      </c>
      <c r="K127" s="153">
        <v>0</v>
      </c>
      <c r="L127" s="153">
        <v>0.5</v>
      </c>
      <c r="M127" s="162">
        <v>-0.3</v>
      </c>
      <c r="N127" s="65">
        <v>0.5</v>
      </c>
      <c r="O127" s="65">
        <f>SUM(F127:L127)</f>
        <v>13.62</v>
      </c>
      <c r="P127" s="71">
        <f>(+F127+G127+H127+I127+J127+K127+L127-M127-C127-D127-E127)</f>
        <v>15.4025</v>
      </c>
      <c r="Q127" s="81">
        <f>(+B127+F127+G127+H127+I127+J127+K127+L127)</f>
        <v>49.75</v>
      </c>
      <c r="R127" s="73">
        <f>+Q127-Q126</f>
        <v>0.5</v>
      </c>
    </row>
    <row r="128" spans="1:18" ht="13.8" x14ac:dyDescent="0.3">
      <c r="A128" s="178">
        <v>42124</v>
      </c>
      <c r="B128" s="99"/>
      <c r="C128" s="100" t="s">
        <v>32</v>
      </c>
      <c r="D128" s="100"/>
      <c r="E128" s="100"/>
      <c r="F128" s="100"/>
      <c r="G128" s="77"/>
      <c r="H128" s="100"/>
      <c r="I128" s="100"/>
      <c r="J128" s="100"/>
      <c r="K128" s="100"/>
      <c r="L128" s="100"/>
      <c r="M128" s="100"/>
      <c r="N128" s="100"/>
      <c r="O128" s="112"/>
      <c r="P128" s="101"/>
      <c r="Q128" s="102"/>
      <c r="R128" s="72"/>
    </row>
    <row r="129" spans="1:18" ht="6" customHeight="1" x14ac:dyDescent="0.25">
      <c r="A129" s="122"/>
      <c r="B129" s="120"/>
      <c r="C129" s="120"/>
      <c r="D129" s="120"/>
      <c r="E129" s="120"/>
      <c r="F129" s="120"/>
      <c r="G129" s="120"/>
      <c r="H129" s="120"/>
      <c r="I129" s="120"/>
      <c r="J129" s="120"/>
      <c r="K129" s="120"/>
      <c r="L129" s="120"/>
      <c r="M129" s="120"/>
      <c r="N129" s="120"/>
      <c r="O129" s="120"/>
      <c r="P129" s="120"/>
      <c r="Q129" s="120"/>
      <c r="R129" s="127"/>
    </row>
    <row r="130" spans="1:18" x14ac:dyDescent="0.25">
      <c r="A130" s="39" t="s">
        <v>28</v>
      </c>
      <c r="B130" s="34"/>
      <c r="C130" s="34"/>
      <c r="D130" s="34"/>
      <c r="E130" s="34"/>
      <c r="F130" s="34"/>
      <c r="G130" s="34"/>
      <c r="H130" s="34"/>
      <c r="I130" s="38"/>
      <c r="J130" s="26"/>
      <c r="K130" s="38"/>
      <c r="L130" s="38"/>
      <c r="M130" s="38"/>
      <c r="N130" s="26"/>
      <c r="O130" s="26"/>
      <c r="P130" s="26"/>
      <c r="Q130" s="26"/>
      <c r="R130" s="35"/>
    </row>
    <row r="131" spans="1:18" x14ac:dyDescent="0.25">
      <c r="A131" s="49" t="s">
        <v>29</v>
      </c>
      <c r="B131" s="52"/>
      <c r="C131" s="52"/>
      <c r="D131" s="52"/>
      <c r="E131" s="38"/>
      <c r="F131" s="26"/>
      <c r="G131" s="26"/>
      <c r="H131" s="26"/>
      <c r="I131" s="34" t="s">
        <v>18</v>
      </c>
      <c r="J131" s="34"/>
      <c r="K131" s="38"/>
      <c r="L131" s="38"/>
      <c r="M131" s="38"/>
      <c r="N131" s="26"/>
      <c r="O131" s="26"/>
      <c r="P131" s="26"/>
      <c r="Q131" s="26"/>
      <c r="R131" s="35"/>
    </row>
    <row r="132" spans="1:18" ht="13.8" hidden="1" x14ac:dyDescent="0.3">
      <c r="A132" s="103"/>
      <c r="B132" s="65"/>
      <c r="C132" s="65"/>
      <c r="D132" s="65"/>
      <c r="E132" s="66"/>
      <c r="F132" s="65"/>
      <c r="G132" s="65"/>
      <c r="H132" s="65"/>
      <c r="I132" s="65"/>
      <c r="J132" s="65"/>
      <c r="K132" s="66"/>
      <c r="L132" s="66"/>
      <c r="M132" s="66"/>
      <c r="N132" s="65"/>
      <c r="O132" s="65"/>
      <c r="P132" s="65"/>
      <c r="Q132" s="65"/>
      <c r="R132" s="67"/>
    </row>
    <row r="133" spans="1:18" ht="13.8" hidden="1" x14ac:dyDescent="0.3">
      <c r="A133" s="64">
        <v>24959</v>
      </c>
      <c r="B133" s="65">
        <v>5.6</v>
      </c>
      <c r="C133" s="65">
        <v>-0.2</v>
      </c>
      <c r="D133" s="65">
        <v>0</v>
      </c>
      <c r="E133" s="66">
        <v>0</v>
      </c>
      <c r="F133" s="65">
        <v>0.2</v>
      </c>
      <c r="G133" s="65"/>
      <c r="H133" s="65"/>
      <c r="I133" s="65"/>
      <c r="J133" s="65"/>
      <c r="K133" s="66">
        <v>0.05</v>
      </c>
      <c r="L133" s="66"/>
      <c r="M133" s="66"/>
      <c r="N133" s="65"/>
      <c r="O133" s="61">
        <f>SUM(F133:M133)</f>
        <v>0.25</v>
      </c>
      <c r="P133" s="71">
        <f>(+F133+G133+H133+I133+J133+K133+L133+M133-C133-D133-E133)</f>
        <v>0.45</v>
      </c>
      <c r="Q133" s="81">
        <f>(+B133+F133+G133+H133+I133+J133+K133+L133+M133)</f>
        <v>5.85</v>
      </c>
      <c r="R133" s="67"/>
    </row>
    <row r="134" spans="1:18" ht="13.8" hidden="1" x14ac:dyDescent="0.3">
      <c r="A134" s="64">
        <v>25324</v>
      </c>
      <c r="B134" s="65">
        <v>5.9</v>
      </c>
      <c r="C134" s="65">
        <v>-0.2</v>
      </c>
      <c r="D134" s="65">
        <v>0</v>
      </c>
      <c r="E134" s="66">
        <v>0</v>
      </c>
      <c r="F134" s="65">
        <v>0.2</v>
      </c>
      <c r="G134" s="65"/>
      <c r="H134" s="65"/>
      <c r="I134" s="65"/>
      <c r="J134" s="65"/>
      <c r="K134" s="66">
        <v>0.05</v>
      </c>
      <c r="L134" s="66"/>
      <c r="M134" s="66"/>
      <c r="N134" s="65"/>
      <c r="O134" s="61">
        <f>SUM(F134:M134)</f>
        <v>0.25</v>
      </c>
      <c r="P134" s="71">
        <f>(+F134+G134+H134+I134+J134+K134+L134+M134-C134-D134-E134)</f>
        <v>0.45</v>
      </c>
      <c r="Q134" s="81">
        <f>(+B134+F134+G134+H134+I134+J134+K134+L134+M134)</f>
        <v>6.15</v>
      </c>
      <c r="R134" s="67"/>
    </row>
    <row r="135" spans="1:18" ht="13.8" hidden="1" x14ac:dyDescent="0.3">
      <c r="A135" s="103"/>
      <c r="B135" s="65"/>
      <c r="C135" s="65"/>
      <c r="D135" s="65"/>
      <c r="E135" s="66"/>
      <c r="F135" s="65"/>
      <c r="G135" s="65"/>
      <c r="H135" s="65"/>
      <c r="I135" s="65"/>
      <c r="J135" s="65"/>
      <c r="K135" s="66"/>
      <c r="L135" s="66"/>
      <c r="M135" s="66"/>
      <c r="N135" s="65"/>
      <c r="O135" s="61"/>
      <c r="P135" s="61"/>
      <c r="Q135" s="61"/>
      <c r="R135" s="67"/>
    </row>
    <row r="136" spans="1:18" ht="13.8" hidden="1" x14ac:dyDescent="0.3">
      <c r="A136" s="64">
        <v>37742</v>
      </c>
      <c r="B136" s="65">
        <v>29.53</v>
      </c>
      <c r="C136" s="65">
        <v>-1</v>
      </c>
      <c r="D136" s="65">
        <v>-0.71</v>
      </c>
      <c r="E136" s="66">
        <v>-0.36</v>
      </c>
      <c r="F136" s="65">
        <v>3.4</v>
      </c>
      <c r="G136" s="65">
        <v>1.46</v>
      </c>
      <c r="H136" s="65">
        <v>0</v>
      </c>
      <c r="I136" s="65">
        <v>1</v>
      </c>
      <c r="J136" s="65">
        <v>0.15</v>
      </c>
      <c r="K136" s="66">
        <v>0.31</v>
      </c>
      <c r="L136" s="66"/>
      <c r="M136" s="66"/>
      <c r="N136" s="65">
        <v>0.5</v>
      </c>
      <c r="O136" s="61"/>
      <c r="P136" s="59">
        <f>(+F136+G136+H136+I136+J136+K136-C136-D136-E136)</f>
        <v>8.3899999999999988</v>
      </c>
      <c r="Q136" s="59">
        <f>(+B136+F136+G136+H136+I136+J136+K136)</f>
        <v>35.85</v>
      </c>
      <c r="R136" s="67">
        <v>1.2</v>
      </c>
    </row>
    <row r="137" spans="1:18" ht="13.8" hidden="1" x14ac:dyDescent="0.3">
      <c r="A137" s="64">
        <v>38108</v>
      </c>
      <c r="B137" s="65">
        <v>29.69</v>
      </c>
      <c r="C137" s="65">
        <v>-1</v>
      </c>
      <c r="D137" s="65">
        <v>-0.75</v>
      </c>
      <c r="E137" s="66">
        <v>-0.37</v>
      </c>
      <c r="F137" s="65">
        <v>3.9</v>
      </c>
      <c r="G137" s="65">
        <v>2.2999999999999998</v>
      </c>
      <c r="H137" s="65">
        <v>0</v>
      </c>
      <c r="I137" s="65">
        <v>1</v>
      </c>
      <c r="J137" s="65">
        <v>0.15</v>
      </c>
      <c r="K137" s="66">
        <v>0.31</v>
      </c>
      <c r="L137" s="66"/>
      <c r="M137" s="66"/>
      <c r="N137" s="65">
        <v>0.5</v>
      </c>
      <c r="O137" s="61"/>
      <c r="P137" s="59">
        <f>(+F137+G137+H137+I137+J137+K137-C137-D137-E137)</f>
        <v>9.7799999999999994</v>
      </c>
      <c r="Q137" s="59">
        <f>(+B137+F137+G137+H137+I137+J137+K137)</f>
        <v>37.35</v>
      </c>
      <c r="R137" s="67">
        <v>1.5</v>
      </c>
    </row>
    <row r="138" spans="1:18" ht="13.8" hidden="1" x14ac:dyDescent="0.3">
      <c r="A138" s="64">
        <v>38473</v>
      </c>
      <c r="B138" s="65">
        <v>30.19</v>
      </c>
      <c r="C138" s="65">
        <v>-1</v>
      </c>
      <c r="D138" s="65">
        <v>-0.78</v>
      </c>
      <c r="E138" s="66">
        <v>-0.39</v>
      </c>
      <c r="F138" s="65">
        <v>4.1500000000000004</v>
      </c>
      <c r="G138" s="65">
        <v>3.05</v>
      </c>
      <c r="H138" s="65">
        <v>0</v>
      </c>
      <c r="I138" s="65">
        <v>1</v>
      </c>
      <c r="J138" s="65">
        <v>0.15</v>
      </c>
      <c r="K138" s="66">
        <v>0.31</v>
      </c>
      <c r="L138" s="66"/>
      <c r="M138" s="66"/>
      <c r="N138" s="65">
        <v>0.5</v>
      </c>
      <c r="O138" s="61"/>
      <c r="P138" s="59">
        <f>(+F138+G138+H138+I138+J138+K138-C138-D138-E138)</f>
        <v>10.83</v>
      </c>
      <c r="Q138" s="59">
        <f>(+B138+F138+G138+H138+I138+J138+K138)</f>
        <v>38.85</v>
      </c>
      <c r="R138" s="67">
        <v>1.5</v>
      </c>
    </row>
    <row r="139" spans="1:18" ht="13.8" hidden="1" x14ac:dyDescent="0.3">
      <c r="A139" s="68">
        <v>38838</v>
      </c>
      <c r="B139" s="69">
        <v>31.34</v>
      </c>
      <c r="C139" s="69">
        <v>-1</v>
      </c>
      <c r="D139" s="69">
        <v>-0.81</v>
      </c>
      <c r="E139" s="70">
        <v>-0.4</v>
      </c>
      <c r="F139" s="69">
        <v>4.1500000000000004</v>
      </c>
      <c r="G139" s="69">
        <v>3.4</v>
      </c>
      <c r="H139" s="69">
        <v>0</v>
      </c>
      <c r="I139" s="69">
        <v>1</v>
      </c>
      <c r="J139" s="69">
        <v>0.15</v>
      </c>
      <c r="K139" s="70">
        <v>0.31</v>
      </c>
      <c r="L139" s="70"/>
      <c r="M139" s="70"/>
      <c r="N139" s="69">
        <v>0.5</v>
      </c>
      <c r="O139" s="109"/>
      <c r="P139" s="71">
        <f>(+F139+G139+H139+I139+J139+K139-C139-D139-E139)</f>
        <v>11.220000000000002</v>
      </c>
      <c r="Q139" s="71">
        <f>(+B139+F139+G139+H139+I139+J139+K139)</f>
        <v>40.35</v>
      </c>
      <c r="R139" s="72">
        <v>1.5</v>
      </c>
    </row>
    <row r="140" spans="1:18" ht="13.8" hidden="1" x14ac:dyDescent="0.3">
      <c r="A140" s="64">
        <v>39203</v>
      </c>
      <c r="B140" s="100">
        <v>32.71</v>
      </c>
      <c r="C140" s="69">
        <v>-1</v>
      </c>
      <c r="D140" s="65">
        <f>(Q140*(-0.02))</f>
        <v>-0.84200000000000008</v>
      </c>
      <c r="E140" s="65">
        <f>(Q140*(-0.01))</f>
        <v>-0.42100000000000004</v>
      </c>
      <c r="F140" s="65">
        <v>4.4000000000000004</v>
      </c>
      <c r="G140" s="69">
        <v>3.4</v>
      </c>
      <c r="H140" s="65">
        <v>0</v>
      </c>
      <c r="I140" s="65">
        <v>1</v>
      </c>
      <c r="J140" s="65">
        <v>0.2</v>
      </c>
      <c r="K140" s="65">
        <v>0.34</v>
      </c>
      <c r="L140" s="65"/>
      <c r="M140" s="65">
        <v>0.05</v>
      </c>
      <c r="N140" s="65">
        <v>0.5</v>
      </c>
      <c r="O140" s="61"/>
      <c r="P140" s="71">
        <f>(+F140+G140+H140+I140+J140+K140+M140-C140-D140-E140)</f>
        <v>11.653</v>
      </c>
      <c r="Q140" s="71">
        <f>(+B140+F140+G140+H140+I140+J140+K140+M140)</f>
        <v>42.1</v>
      </c>
      <c r="R140" s="73">
        <f t="shared" ref="R140:R146" si="19">+Q140-Q139</f>
        <v>1.75</v>
      </c>
    </row>
    <row r="141" spans="1:18" ht="13.8" hidden="1" x14ac:dyDescent="0.3">
      <c r="A141" s="64">
        <v>39569</v>
      </c>
      <c r="B141" s="100">
        <v>34.1</v>
      </c>
      <c r="C141" s="69">
        <v>-1</v>
      </c>
      <c r="D141" s="65">
        <f>(Q141*(-0.02))</f>
        <v>-0.8819999999999999</v>
      </c>
      <c r="E141" s="65">
        <f>(Q141*(-0.01))</f>
        <v>-0.44099999999999995</v>
      </c>
      <c r="F141" s="65">
        <v>4.9000000000000004</v>
      </c>
      <c r="G141" s="69">
        <v>3.4</v>
      </c>
      <c r="H141" s="65">
        <v>0</v>
      </c>
      <c r="I141" s="65">
        <v>1</v>
      </c>
      <c r="J141" s="65">
        <v>0.3</v>
      </c>
      <c r="K141" s="65">
        <v>0.34</v>
      </c>
      <c r="L141" s="65">
        <v>0.01</v>
      </c>
      <c r="M141" s="65">
        <v>0.05</v>
      </c>
      <c r="N141" s="65">
        <v>0.5</v>
      </c>
      <c r="O141" s="61">
        <f>SUM(F141:M141)</f>
        <v>10.000000000000002</v>
      </c>
      <c r="P141" s="71">
        <f>(+F141+G141+H141+I141+J141+K141+L141+M141-C141-D141-E141)</f>
        <v>12.323000000000002</v>
      </c>
      <c r="Q141" s="71">
        <f>(+B141+F141+G141+H141+I141+J141+K141+L141+M141)</f>
        <v>44.099999999999994</v>
      </c>
      <c r="R141" s="73">
        <f t="shared" si="19"/>
        <v>1.9999999999999929</v>
      </c>
    </row>
    <row r="142" spans="1:18" ht="13.8" hidden="1" x14ac:dyDescent="0.3">
      <c r="A142" s="64">
        <v>39934</v>
      </c>
      <c r="B142" s="100">
        <v>34.64</v>
      </c>
      <c r="C142" s="69">
        <v>-1</v>
      </c>
      <c r="D142" s="65">
        <v>-0.93</v>
      </c>
      <c r="E142" s="65">
        <v>-0.46</v>
      </c>
      <c r="F142" s="65">
        <v>5</v>
      </c>
      <c r="G142" s="154">
        <v>4.5999999999999996</v>
      </c>
      <c r="H142" s="69">
        <v>0</v>
      </c>
      <c r="I142" s="157">
        <v>1.1499999999999999</v>
      </c>
      <c r="J142" s="65">
        <v>0.4</v>
      </c>
      <c r="K142" s="65">
        <v>0.35</v>
      </c>
      <c r="L142" s="65">
        <v>0.01</v>
      </c>
      <c r="M142" s="65">
        <v>0.2</v>
      </c>
      <c r="N142" s="65">
        <v>0.5</v>
      </c>
      <c r="O142" s="61">
        <f>SUM(F142:M142)</f>
        <v>11.709999999999999</v>
      </c>
      <c r="P142" s="71">
        <f>(+F142+G142+H142+I142+J142+K142+L142+M142-C142-D142-E142)</f>
        <v>14.1</v>
      </c>
      <c r="Q142" s="71">
        <f>(+B142+F142+G142+H142+I142+J142+K142+L142+M142)</f>
        <v>46.35</v>
      </c>
      <c r="R142" s="73">
        <f t="shared" si="19"/>
        <v>2.2500000000000071</v>
      </c>
    </row>
    <row r="143" spans="1:18" ht="13.8" hidden="1" x14ac:dyDescent="0.3">
      <c r="A143" s="64">
        <v>40299</v>
      </c>
      <c r="B143" s="100">
        <v>34.64</v>
      </c>
      <c r="C143" s="69">
        <v>-1</v>
      </c>
      <c r="D143" s="65">
        <v>-0.93</v>
      </c>
      <c r="E143" s="65">
        <v>-0.46</v>
      </c>
      <c r="F143" s="65">
        <v>5</v>
      </c>
      <c r="G143" s="69">
        <v>4.5999999999999996</v>
      </c>
      <c r="H143" s="69">
        <v>0</v>
      </c>
      <c r="I143" s="69">
        <v>1.1499999999999999</v>
      </c>
      <c r="J143" s="65">
        <v>0.4</v>
      </c>
      <c r="K143" s="65">
        <v>0.35</v>
      </c>
      <c r="L143" s="65">
        <v>0.01</v>
      </c>
      <c r="M143" s="65">
        <v>0.2</v>
      </c>
      <c r="N143" s="65">
        <v>0.5</v>
      </c>
      <c r="O143" s="61">
        <f>SUM(F143:M143)</f>
        <v>11.709999999999999</v>
      </c>
      <c r="P143" s="71">
        <f>(+F143+G143+H143+I143+J143+K143+L143+M143-C143-D143-E143)</f>
        <v>14.1</v>
      </c>
      <c r="Q143" s="71">
        <f>(+B143+F143+G143+H143+I143+J143+K143+L143+M143)</f>
        <v>46.35</v>
      </c>
      <c r="R143" s="73">
        <f t="shared" si="19"/>
        <v>0</v>
      </c>
    </row>
    <row r="144" spans="1:18" ht="13.8" x14ac:dyDescent="0.3">
      <c r="A144" s="74">
        <v>40664</v>
      </c>
      <c r="B144" s="69">
        <v>35.049999999999997</v>
      </c>
      <c r="C144" s="69">
        <v>-1</v>
      </c>
      <c r="D144" s="65">
        <f>(Q144*(-0.02))</f>
        <v>-0.94200000000000006</v>
      </c>
      <c r="E144" s="65">
        <f>(Q144*(-0.01))</f>
        <v>-0.47100000000000003</v>
      </c>
      <c r="F144" s="65">
        <v>5.25</v>
      </c>
      <c r="G144" s="69">
        <v>4.5999999999999996</v>
      </c>
      <c r="H144" s="69">
        <v>0</v>
      </c>
      <c r="I144" s="69">
        <v>1.1499999999999999</v>
      </c>
      <c r="J144" s="65">
        <v>0.4</v>
      </c>
      <c r="K144" s="65">
        <v>0.35</v>
      </c>
      <c r="L144" s="65">
        <v>0.1</v>
      </c>
      <c r="M144" s="65">
        <v>0.2</v>
      </c>
      <c r="N144" s="65">
        <v>0.5</v>
      </c>
      <c r="O144" s="61">
        <f>SUM(F144:M144)</f>
        <v>12.049999999999999</v>
      </c>
      <c r="P144" s="71">
        <f>(+F144+G144+H144+I144+J144+K144+L144+M144-C144-D144-E144)</f>
        <v>14.462999999999999</v>
      </c>
      <c r="Q144" s="71">
        <f>(+B144+F144+G144+H144+I144+J144+K144+L144+M144)</f>
        <v>47.1</v>
      </c>
      <c r="R144" s="73">
        <f t="shared" si="19"/>
        <v>0.75</v>
      </c>
    </row>
    <row r="145" spans="1:18" ht="13.8" x14ac:dyDescent="0.3">
      <c r="A145" s="74">
        <v>41030</v>
      </c>
      <c r="B145" s="69">
        <v>35.35</v>
      </c>
      <c r="C145" s="69">
        <v>-1</v>
      </c>
      <c r="D145" s="65">
        <f>$Q145*-0.02</f>
        <v>-0.96200000000000019</v>
      </c>
      <c r="E145" s="65">
        <f>$Q145*-0.01</f>
        <v>-0.48100000000000009</v>
      </c>
      <c r="F145" s="65">
        <v>5.7</v>
      </c>
      <c r="G145" s="69">
        <v>4.5999999999999996</v>
      </c>
      <c r="H145" s="69">
        <v>0</v>
      </c>
      <c r="I145" s="69">
        <v>1.1499999999999999</v>
      </c>
      <c r="J145" s="65">
        <v>0.4</v>
      </c>
      <c r="K145" s="65">
        <v>0.35</v>
      </c>
      <c r="L145" s="65">
        <v>0.1</v>
      </c>
      <c r="M145" s="65">
        <v>0.45</v>
      </c>
      <c r="N145" s="65">
        <v>0.5</v>
      </c>
      <c r="O145" s="65">
        <f>SUM(F145:N145)</f>
        <v>13.25</v>
      </c>
      <c r="P145" s="81">
        <f>(+F145+G145+H145+I145+J145+K145+L145+M145-C145-D145-E145)</f>
        <v>15.193</v>
      </c>
      <c r="Q145" s="81">
        <f>(+B145+F145+G145+H145+I145+J145+K145+L145+M145)</f>
        <v>48.100000000000009</v>
      </c>
      <c r="R145" s="73">
        <f t="shared" si="19"/>
        <v>1.0000000000000071</v>
      </c>
    </row>
    <row r="146" spans="1:18" ht="13.8" x14ac:dyDescent="0.3">
      <c r="A146" s="74">
        <v>41395</v>
      </c>
      <c r="B146" s="65">
        <v>35.71</v>
      </c>
      <c r="C146" s="69">
        <v>0</v>
      </c>
      <c r="D146" s="65">
        <f>$Q146*-0.02</f>
        <v>-0.9720000000000002</v>
      </c>
      <c r="E146" s="65">
        <f>$Q146*-0.01</f>
        <v>-0.4860000000000001</v>
      </c>
      <c r="F146" s="65">
        <v>6</v>
      </c>
      <c r="G146" s="69">
        <v>4.5999999999999996</v>
      </c>
      <c r="H146" s="69">
        <v>0</v>
      </c>
      <c r="I146" s="69">
        <v>1.2</v>
      </c>
      <c r="J146" s="65">
        <v>0.25</v>
      </c>
      <c r="K146" s="65">
        <v>0.35</v>
      </c>
      <c r="L146" s="65">
        <v>0.49</v>
      </c>
      <c r="M146" s="161">
        <v>-0.3</v>
      </c>
      <c r="N146" s="65">
        <v>0.5</v>
      </c>
      <c r="O146" s="65">
        <f>SUM(F146:L146)</f>
        <v>12.889999999999999</v>
      </c>
      <c r="P146" s="71">
        <f>(+F146+G146+H146+I146+J146+K146+L146-M146-C146-D146-E146)</f>
        <v>14.648</v>
      </c>
      <c r="Q146" s="65">
        <f>(+B146+F146+G146+H146+I146+J146+K146+L146)</f>
        <v>48.600000000000009</v>
      </c>
      <c r="R146" s="73">
        <f t="shared" si="19"/>
        <v>0.5</v>
      </c>
    </row>
    <row r="147" spans="1:18" ht="13.8" x14ac:dyDescent="0.3">
      <c r="A147" s="74">
        <v>41579</v>
      </c>
      <c r="B147" s="65">
        <v>35.96</v>
      </c>
      <c r="C147" s="69">
        <v>0</v>
      </c>
      <c r="D147" s="65">
        <f>$Q147*-0.02</f>
        <v>-0.98200000000000021</v>
      </c>
      <c r="E147" s="65">
        <f>$Q147*-0.01</f>
        <v>-0.4910000000000001</v>
      </c>
      <c r="F147" s="65">
        <v>6.25</v>
      </c>
      <c r="G147" s="69">
        <v>4.5999999999999996</v>
      </c>
      <c r="H147" s="69">
        <v>0</v>
      </c>
      <c r="I147" s="69">
        <v>1.2</v>
      </c>
      <c r="J147" s="65">
        <v>0.25</v>
      </c>
      <c r="K147" s="65">
        <v>0.35</v>
      </c>
      <c r="L147" s="65">
        <v>0.49</v>
      </c>
      <c r="M147" s="161">
        <v>-0.3</v>
      </c>
      <c r="N147" s="65">
        <v>0.5</v>
      </c>
      <c r="O147" s="65">
        <f>SUM(F147:L147)</f>
        <v>13.139999999999999</v>
      </c>
      <c r="P147" s="71">
        <f>(+F147+G147+H147+I147+J147+K147+L147-M147-C147-D147-E147)</f>
        <v>14.913</v>
      </c>
      <c r="Q147" s="65">
        <f>(+B147+F147+G147+H147+I147+J147+K147+L147)</f>
        <v>49.100000000000009</v>
      </c>
      <c r="R147" s="73">
        <f t="shared" ref="R147:R148" si="20">+Q147-Q146</f>
        <v>0.5</v>
      </c>
    </row>
    <row r="148" spans="1:18" ht="13.8" x14ac:dyDescent="0.3">
      <c r="A148" s="178">
        <v>41760</v>
      </c>
      <c r="B148" s="65">
        <v>36.4</v>
      </c>
      <c r="C148" s="69">
        <v>0</v>
      </c>
      <c r="D148" s="65">
        <f>$Q148*-0.02</f>
        <v>-1.002</v>
      </c>
      <c r="E148" s="65">
        <f>$Q148*-0.01</f>
        <v>-0.501</v>
      </c>
      <c r="F148" s="65">
        <v>6.75</v>
      </c>
      <c r="G148" s="69">
        <v>4.5999999999999996</v>
      </c>
      <c r="H148" s="69">
        <v>0</v>
      </c>
      <c r="I148" s="69">
        <v>1.25</v>
      </c>
      <c r="J148" s="65">
        <v>0.25</v>
      </c>
      <c r="K148" s="65">
        <v>0.35</v>
      </c>
      <c r="L148" s="65">
        <v>0.5</v>
      </c>
      <c r="M148" s="161">
        <v>-0.3</v>
      </c>
      <c r="N148" s="65">
        <v>0.5</v>
      </c>
      <c r="O148" s="65">
        <f>SUM(F148:L148)</f>
        <v>13.7</v>
      </c>
      <c r="P148" s="71">
        <f>(+F148+G148+H148+I148+J148+K148+L148-M148-C148-D148-E148)</f>
        <v>15.503</v>
      </c>
      <c r="Q148" s="65">
        <f>(+B148+F148+G148+H148+I148+J148+K148+L148)</f>
        <v>50.1</v>
      </c>
      <c r="R148" s="73">
        <f t="shared" si="20"/>
        <v>0.99999999999999289</v>
      </c>
    </row>
    <row r="149" spans="1:18" ht="13.8" x14ac:dyDescent="0.3">
      <c r="A149" s="74">
        <v>42125</v>
      </c>
      <c r="B149" s="65"/>
      <c r="C149" s="69"/>
      <c r="D149" s="65"/>
      <c r="E149" s="65"/>
      <c r="F149" s="65"/>
      <c r="G149" s="69"/>
      <c r="H149" s="69"/>
      <c r="I149" s="69"/>
      <c r="J149" s="65"/>
      <c r="K149" s="65"/>
      <c r="L149" s="65"/>
      <c r="M149" s="65"/>
      <c r="N149" s="65"/>
      <c r="O149" s="65"/>
      <c r="P149" s="81"/>
      <c r="Q149" s="65"/>
      <c r="R149" s="82">
        <v>1</v>
      </c>
    </row>
    <row r="150" spans="1:18" ht="13.8" x14ac:dyDescent="0.3">
      <c r="A150" s="74">
        <v>42490</v>
      </c>
      <c r="B150" s="76"/>
      <c r="C150" s="77" t="s">
        <v>19</v>
      </c>
      <c r="D150" s="77"/>
      <c r="E150" s="77"/>
      <c r="F150" s="77"/>
      <c r="G150" s="77"/>
      <c r="H150" s="77"/>
      <c r="I150" s="77"/>
      <c r="J150" s="77"/>
      <c r="K150" s="77"/>
      <c r="L150" s="77"/>
      <c r="M150" s="77"/>
      <c r="N150" s="77"/>
      <c r="O150" s="77"/>
      <c r="P150" s="77"/>
      <c r="Q150" s="77"/>
      <c r="R150" s="75"/>
    </row>
    <row r="151" spans="1:18" ht="6" customHeight="1" x14ac:dyDescent="0.25">
      <c r="A151" s="119"/>
      <c r="B151" s="120"/>
      <c r="C151" s="120"/>
      <c r="D151" s="120"/>
      <c r="E151" s="120"/>
      <c r="F151" s="120"/>
      <c r="G151" s="120"/>
      <c r="H151" s="120"/>
      <c r="I151" s="120"/>
      <c r="J151" s="120"/>
      <c r="K151" s="120"/>
      <c r="L151" s="120"/>
      <c r="M151" s="120"/>
      <c r="N151" s="120"/>
      <c r="O151" s="120"/>
      <c r="P151" s="120"/>
      <c r="Q151" s="120"/>
      <c r="R151" s="121"/>
    </row>
    <row r="152" spans="1:18" x14ac:dyDescent="0.25">
      <c r="A152" s="44" t="s">
        <v>39</v>
      </c>
      <c r="B152" s="34"/>
      <c r="C152" s="34"/>
      <c r="D152" s="34"/>
      <c r="E152" s="34"/>
      <c r="F152" s="34"/>
      <c r="G152" s="34"/>
      <c r="H152" s="38"/>
      <c r="I152" s="26"/>
      <c r="J152" s="26"/>
      <c r="K152" s="26"/>
      <c r="L152" s="26"/>
      <c r="M152" s="26"/>
      <c r="N152" s="26"/>
      <c r="O152" s="26"/>
      <c r="P152" s="26"/>
      <c r="Q152" s="26"/>
      <c r="R152" s="35"/>
    </row>
    <row r="153" spans="1:18" ht="13.8" x14ac:dyDescent="0.3">
      <c r="A153" s="49" t="s">
        <v>30</v>
      </c>
      <c r="B153" s="52"/>
      <c r="C153" s="26"/>
      <c r="D153" s="38"/>
      <c r="E153" s="26"/>
      <c r="F153" s="26"/>
      <c r="G153" s="26"/>
      <c r="H153" s="26"/>
      <c r="I153" s="34" t="s">
        <v>18</v>
      </c>
      <c r="J153" s="34"/>
      <c r="K153" s="38"/>
      <c r="L153" s="38"/>
      <c r="M153" s="167" t="s">
        <v>32</v>
      </c>
      <c r="N153" s="26"/>
      <c r="O153" s="26"/>
      <c r="P153" s="26"/>
      <c r="Q153" s="26"/>
      <c r="R153" s="36"/>
    </row>
    <row r="154" spans="1:18" ht="13.8" hidden="1" x14ac:dyDescent="0.3">
      <c r="A154" s="56"/>
      <c r="B154" s="65"/>
      <c r="C154" s="66"/>
      <c r="D154" s="66"/>
      <c r="E154" s="65"/>
      <c r="F154" s="65"/>
      <c r="G154" s="65"/>
      <c r="H154" s="65"/>
      <c r="I154" s="65"/>
      <c r="J154" s="65"/>
      <c r="K154" s="66"/>
      <c r="L154" s="66"/>
      <c r="M154" s="141" t="s">
        <v>51</v>
      </c>
      <c r="N154" s="65"/>
      <c r="O154" s="65"/>
      <c r="P154" s="65"/>
      <c r="Q154" s="65"/>
      <c r="R154" s="67"/>
    </row>
    <row r="155" spans="1:18" ht="13.8" hidden="1" x14ac:dyDescent="0.3">
      <c r="A155" s="64">
        <v>24959</v>
      </c>
      <c r="B155" s="65">
        <v>5.0999999999999996</v>
      </c>
      <c r="C155" s="66">
        <v>0</v>
      </c>
      <c r="D155" s="66">
        <v>0</v>
      </c>
      <c r="E155" s="65">
        <v>0</v>
      </c>
      <c r="F155" s="65">
        <v>0.2</v>
      </c>
      <c r="G155" s="65">
        <v>0.6</v>
      </c>
      <c r="H155" s="65"/>
      <c r="I155" s="65"/>
      <c r="J155" s="65">
        <v>0.01</v>
      </c>
      <c r="K155" s="66">
        <v>0.15</v>
      </c>
      <c r="L155" s="66"/>
      <c r="M155" s="66"/>
      <c r="N155" s="65"/>
      <c r="O155" s="61">
        <f>SUM(F155:M155)</f>
        <v>0.96000000000000008</v>
      </c>
      <c r="P155" s="93">
        <f>(+F155+G155+H155+I155+J155+K155+L1162+M155-C155-D155-E155)</f>
        <v>0.96000000000000008</v>
      </c>
      <c r="Q155" s="93">
        <f>(+B155+F155+G155+H155+I155+J155+K155+L155)</f>
        <v>6.06</v>
      </c>
      <c r="R155" s="67"/>
    </row>
    <row r="156" spans="1:18" ht="13.8" hidden="1" x14ac:dyDescent="0.3">
      <c r="A156" s="64">
        <v>25324</v>
      </c>
      <c r="B156" s="65">
        <v>5.0999999999999996</v>
      </c>
      <c r="C156" s="66">
        <v>0</v>
      </c>
      <c r="D156" s="66">
        <v>0</v>
      </c>
      <c r="E156" s="65">
        <v>0</v>
      </c>
      <c r="F156" s="65">
        <v>0.2</v>
      </c>
      <c r="G156" s="65">
        <v>0.8</v>
      </c>
      <c r="H156" s="65"/>
      <c r="I156" s="65"/>
      <c r="J156" s="65">
        <v>0.01</v>
      </c>
      <c r="K156" s="66">
        <v>0.15</v>
      </c>
      <c r="L156" s="66"/>
      <c r="M156" s="66"/>
      <c r="N156" s="65"/>
      <c r="O156" s="61">
        <f>SUM(F156:M156)</f>
        <v>1.1599999999999999</v>
      </c>
      <c r="P156" s="93">
        <f>(+F156+G156+H156+I156+J156+K156+L1163+M156-C156-D156-E156)</f>
        <v>1.1599999999999999</v>
      </c>
      <c r="Q156" s="93">
        <f>(+B156+F156+G156+H156+I156+J156+K156+L156)</f>
        <v>6.26</v>
      </c>
      <c r="R156" s="67"/>
    </row>
    <row r="157" spans="1:18" ht="13.8" hidden="1" x14ac:dyDescent="0.3">
      <c r="A157" s="64">
        <v>25689</v>
      </c>
      <c r="B157" s="65">
        <v>5.0999999999999996</v>
      </c>
      <c r="C157" s="66">
        <v>0</v>
      </c>
      <c r="D157" s="66">
        <v>0</v>
      </c>
      <c r="E157" s="65">
        <v>0</v>
      </c>
      <c r="F157" s="65">
        <v>0.2</v>
      </c>
      <c r="G157" s="65">
        <v>1</v>
      </c>
      <c r="H157" s="65"/>
      <c r="I157" s="65"/>
      <c r="J157" s="65">
        <v>0.01</v>
      </c>
      <c r="K157" s="66">
        <v>0.15</v>
      </c>
      <c r="L157" s="66"/>
      <c r="M157" s="66"/>
      <c r="N157" s="65"/>
      <c r="O157" s="61">
        <f>SUM(F157:M157)</f>
        <v>1.3599999999999999</v>
      </c>
      <c r="P157" s="93">
        <f>(+F157+G157+H157+I157+J157+K157+L1164+M157-C157-D157-E157)</f>
        <v>1.3599999999999999</v>
      </c>
      <c r="Q157" s="93">
        <f>(+B157+F157+G157+H157+I157+J157+K157+L157)</f>
        <v>6.46</v>
      </c>
      <c r="R157" s="67"/>
    </row>
    <row r="158" spans="1:18" ht="13.8" hidden="1" x14ac:dyDescent="0.3">
      <c r="A158" s="56"/>
      <c r="B158" s="65"/>
      <c r="C158" s="66"/>
      <c r="D158" s="66"/>
      <c r="E158" s="65"/>
      <c r="F158" s="65"/>
      <c r="G158" s="65"/>
      <c r="H158" s="65"/>
      <c r="I158" s="65"/>
      <c r="J158" s="65"/>
      <c r="K158" s="66"/>
      <c r="L158" s="66"/>
      <c r="M158" s="66"/>
      <c r="N158" s="65"/>
      <c r="O158" s="61"/>
      <c r="P158" s="61"/>
      <c r="Q158" s="61"/>
      <c r="R158" s="67"/>
    </row>
    <row r="159" spans="1:18" ht="13.8" hidden="1" x14ac:dyDescent="0.3">
      <c r="A159" s="56"/>
      <c r="B159" s="65"/>
      <c r="C159" s="66"/>
      <c r="D159" s="66"/>
      <c r="E159" s="65"/>
      <c r="F159" s="65"/>
      <c r="G159" s="65"/>
      <c r="H159" s="65"/>
      <c r="I159" s="65"/>
      <c r="J159" s="65"/>
      <c r="K159" s="66"/>
      <c r="L159" s="66"/>
      <c r="M159" s="66"/>
      <c r="N159" s="65"/>
      <c r="O159" s="61"/>
      <c r="P159" s="61"/>
      <c r="Q159" s="61"/>
      <c r="R159" s="67"/>
    </row>
    <row r="160" spans="1:18" ht="13.8" hidden="1" x14ac:dyDescent="0.3">
      <c r="A160" s="64">
        <v>37377</v>
      </c>
      <c r="B160" s="65">
        <v>25</v>
      </c>
      <c r="C160" s="104">
        <v>0</v>
      </c>
      <c r="D160" s="66">
        <v>-0.65</v>
      </c>
      <c r="E160" s="65">
        <v>-0.32</v>
      </c>
      <c r="F160" s="65">
        <v>2.8</v>
      </c>
      <c r="G160" s="65">
        <v>4.25</v>
      </c>
      <c r="H160" s="65">
        <v>0</v>
      </c>
      <c r="I160" s="65">
        <v>0</v>
      </c>
      <c r="J160" s="65">
        <v>0.15</v>
      </c>
      <c r="K160" s="66">
        <v>0.05</v>
      </c>
      <c r="L160" s="66"/>
      <c r="M160" s="70"/>
      <c r="N160" s="65">
        <v>1</v>
      </c>
      <c r="O160" s="61"/>
      <c r="P160" s="59">
        <f t="shared" ref="P160:P168" si="21">(+F160+G160+H160+I160+J160+K160-C160-D160-E160)</f>
        <v>8.2200000000000006</v>
      </c>
      <c r="Q160" s="59">
        <f t="shared" ref="Q160:Q168" si="22">(+B160+F160+G160+H160+I160+J160+K160)</f>
        <v>32.249999999999993</v>
      </c>
      <c r="R160" s="67">
        <v>1</v>
      </c>
    </row>
    <row r="161" spans="1:18" ht="13.8" hidden="1" x14ac:dyDescent="0.3">
      <c r="A161" s="64">
        <v>110609</v>
      </c>
      <c r="B161" s="65">
        <v>26</v>
      </c>
      <c r="C161" s="104">
        <v>0</v>
      </c>
      <c r="D161" s="66">
        <v>-0.67</v>
      </c>
      <c r="E161" s="65">
        <v>-0.33</v>
      </c>
      <c r="F161" s="65">
        <v>2.8</v>
      </c>
      <c r="G161" s="65">
        <v>4.25</v>
      </c>
      <c r="H161" s="65">
        <v>0</v>
      </c>
      <c r="I161" s="65">
        <v>0</v>
      </c>
      <c r="J161" s="65">
        <v>0.15</v>
      </c>
      <c r="K161" s="66">
        <v>0.05</v>
      </c>
      <c r="L161" s="66"/>
      <c r="M161" s="66"/>
      <c r="N161" s="65">
        <v>1</v>
      </c>
      <c r="O161" s="61"/>
      <c r="P161" s="59">
        <f t="shared" si="21"/>
        <v>8.25</v>
      </c>
      <c r="Q161" s="59">
        <f t="shared" si="22"/>
        <v>33.249999999999993</v>
      </c>
      <c r="R161" s="67">
        <v>1</v>
      </c>
    </row>
    <row r="162" spans="1:18" ht="13.8" hidden="1" x14ac:dyDescent="0.3">
      <c r="A162" s="64">
        <v>37926</v>
      </c>
      <c r="B162" s="65">
        <v>27</v>
      </c>
      <c r="C162" s="104">
        <v>0</v>
      </c>
      <c r="D162" s="66">
        <v>-0.69</v>
      </c>
      <c r="E162" s="65">
        <v>-0.35</v>
      </c>
      <c r="F162" s="65">
        <v>2.9</v>
      </c>
      <c r="G162" s="65">
        <v>4.6500000000000004</v>
      </c>
      <c r="H162" s="65">
        <v>0</v>
      </c>
      <c r="I162" s="65">
        <v>0</v>
      </c>
      <c r="J162" s="65">
        <v>0.15</v>
      </c>
      <c r="K162" s="66">
        <v>0.05</v>
      </c>
      <c r="L162" s="66"/>
      <c r="M162" s="66"/>
      <c r="N162" s="65">
        <v>1</v>
      </c>
      <c r="O162" s="61"/>
      <c r="P162" s="59">
        <f t="shared" si="21"/>
        <v>8.7900000000000009</v>
      </c>
      <c r="Q162" s="59">
        <f t="shared" si="22"/>
        <v>34.749999999999993</v>
      </c>
      <c r="R162" s="67">
        <v>1.5</v>
      </c>
    </row>
    <row r="163" spans="1:18" ht="13.8" hidden="1" x14ac:dyDescent="0.3">
      <c r="A163" s="64">
        <v>38292</v>
      </c>
      <c r="B163" s="65">
        <v>29</v>
      </c>
      <c r="C163" s="104">
        <v>0</v>
      </c>
      <c r="D163" s="66">
        <v>-0.74</v>
      </c>
      <c r="E163" s="65">
        <v>-0.37</v>
      </c>
      <c r="F163" s="65">
        <v>2.8</v>
      </c>
      <c r="G163" s="65">
        <v>4.75</v>
      </c>
      <c r="H163" s="65">
        <v>0</v>
      </c>
      <c r="I163" s="65">
        <v>0</v>
      </c>
      <c r="J163" s="65">
        <v>0.15</v>
      </c>
      <c r="K163" s="66">
        <v>0.05</v>
      </c>
      <c r="L163" s="66"/>
      <c r="M163" s="66"/>
      <c r="N163" s="65">
        <v>1</v>
      </c>
      <c r="O163" s="61"/>
      <c r="P163" s="59">
        <f t="shared" si="21"/>
        <v>8.86</v>
      </c>
      <c r="Q163" s="59">
        <f t="shared" si="22"/>
        <v>36.749999999999993</v>
      </c>
      <c r="R163" s="67">
        <v>2</v>
      </c>
    </row>
    <row r="164" spans="1:18" ht="13.8" hidden="1" x14ac:dyDescent="0.3">
      <c r="A164" s="64">
        <v>38473</v>
      </c>
      <c r="B164" s="65">
        <v>29</v>
      </c>
      <c r="C164" s="77">
        <v>0</v>
      </c>
      <c r="D164" s="65">
        <v>-0.75</v>
      </c>
      <c r="E164" s="65">
        <v>-0.37</v>
      </c>
      <c r="F164" s="65">
        <v>3.2</v>
      </c>
      <c r="G164" s="65">
        <v>4.75</v>
      </c>
      <c r="H164" s="65">
        <v>0</v>
      </c>
      <c r="I164" s="65">
        <v>0</v>
      </c>
      <c r="J164" s="65">
        <v>0.25</v>
      </c>
      <c r="K164" s="66">
        <v>0.05</v>
      </c>
      <c r="L164" s="66"/>
      <c r="M164" s="66"/>
      <c r="N164" s="65">
        <v>1</v>
      </c>
      <c r="O164" s="61"/>
      <c r="P164" s="59">
        <f t="shared" si="21"/>
        <v>9.3699999999999992</v>
      </c>
      <c r="Q164" s="59">
        <f t="shared" si="22"/>
        <v>37.25</v>
      </c>
      <c r="R164" s="67">
        <v>0.5</v>
      </c>
    </row>
    <row r="165" spans="1:18" ht="13.8" hidden="1" x14ac:dyDescent="0.3">
      <c r="A165" s="68">
        <v>38657</v>
      </c>
      <c r="B165" s="69">
        <v>29</v>
      </c>
      <c r="C165" s="100">
        <v>0</v>
      </c>
      <c r="D165" s="69">
        <v>-0.78</v>
      </c>
      <c r="E165" s="69">
        <v>-0.38</v>
      </c>
      <c r="F165" s="69">
        <v>3.5</v>
      </c>
      <c r="G165" s="69">
        <v>4.75</v>
      </c>
      <c r="H165" s="69">
        <v>0</v>
      </c>
      <c r="I165" s="69">
        <v>1.2</v>
      </c>
      <c r="J165" s="69">
        <v>0.25</v>
      </c>
      <c r="K165" s="70">
        <v>0.05</v>
      </c>
      <c r="L165" s="70"/>
      <c r="M165" s="70"/>
      <c r="N165" s="69">
        <v>1</v>
      </c>
      <c r="O165" s="109"/>
      <c r="P165" s="71">
        <f t="shared" si="21"/>
        <v>10.91</v>
      </c>
      <c r="Q165" s="71">
        <f t="shared" si="22"/>
        <v>38.75</v>
      </c>
      <c r="R165" s="72">
        <v>1.5</v>
      </c>
    </row>
    <row r="166" spans="1:18" ht="13.8" hidden="1" x14ac:dyDescent="0.3">
      <c r="A166" s="64">
        <v>39022</v>
      </c>
      <c r="B166" s="65">
        <v>29.5</v>
      </c>
      <c r="C166" s="77">
        <v>0</v>
      </c>
      <c r="D166" s="65">
        <v>-0.81</v>
      </c>
      <c r="E166" s="65">
        <v>-0.4</v>
      </c>
      <c r="F166" s="65">
        <v>4</v>
      </c>
      <c r="G166" s="65">
        <v>4.95</v>
      </c>
      <c r="H166" s="65">
        <v>0</v>
      </c>
      <c r="I166" s="65">
        <v>1.5</v>
      </c>
      <c r="J166" s="65">
        <v>0.25</v>
      </c>
      <c r="K166" s="66">
        <v>0.05</v>
      </c>
      <c r="L166" s="66"/>
      <c r="M166" s="66"/>
      <c r="N166" s="65">
        <v>1</v>
      </c>
      <c r="O166" s="61"/>
      <c r="P166" s="59">
        <f t="shared" si="21"/>
        <v>11.96</v>
      </c>
      <c r="Q166" s="59">
        <f t="shared" si="22"/>
        <v>40.25</v>
      </c>
      <c r="R166" s="67">
        <v>1.5</v>
      </c>
    </row>
    <row r="167" spans="1:18" ht="13.8" hidden="1" x14ac:dyDescent="0.3">
      <c r="A167" s="64">
        <v>39387</v>
      </c>
      <c r="B167" s="65">
        <v>30</v>
      </c>
      <c r="C167" s="77">
        <v>0</v>
      </c>
      <c r="D167" s="65">
        <v>-0.83</v>
      </c>
      <c r="E167" s="65">
        <v>-0.42</v>
      </c>
      <c r="F167" s="65">
        <v>4.5</v>
      </c>
      <c r="G167" s="65">
        <v>5.45</v>
      </c>
      <c r="H167" s="65">
        <v>0</v>
      </c>
      <c r="I167" s="65">
        <v>1.5</v>
      </c>
      <c r="J167" s="65">
        <v>0.25</v>
      </c>
      <c r="K167" s="66">
        <v>0.05</v>
      </c>
      <c r="L167" s="66"/>
      <c r="M167" s="66"/>
      <c r="N167" s="65">
        <v>1</v>
      </c>
      <c r="O167" s="61"/>
      <c r="P167" s="59">
        <f t="shared" si="21"/>
        <v>13</v>
      </c>
      <c r="Q167" s="59">
        <f t="shared" si="22"/>
        <v>41.75</v>
      </c>
      <c r="R167" s="67">
        <v>1.5</v>
      </c>
    </row>
    <row r="168" spans="1:18" ht="13.8" hidden="1" x14ac:dyDescent="0.3">
      <c r="A168" s="64">
        <v>39569</v>
      </c>
      <c r="B168" s="65">
        <v>30.5</v>
      </c>
      <c r="C168" s="65">
        <v>0</v>
      </c>
      <c r="D168" s="65">
        <f>-0.85</f>
        <v>-0.85</v>
      </c>
      <c r="E168" s="65">
        <f>-0.42</f>
        <v>-0.42</v>
      </c>
      <c r="F168" s="65">
        <v>4.5</v>
      </c>
      <c r="G168" s="65">
        <v>5.45</v>
      </c>
      <c r="H168" s="65">
        <v>0</v>
      </c>
      <c r="I168" s="65">
        <v>1.5</v>
      </c>
      <c r="J168" s="77">
        <v>0.25</v>
      </c>
      <c r="K168" s="65">
        <v>0.05</v>
      </c>
      <c r="L168" s="65"/>
      <c r="M168" s="65"/>
      <c r="N168" s="65">
        <v>1</v>
      </c>
      <c r="O168" s="65"/>
      <c r="P168" s="93">
        <f t="shared" si="21"/>
        <v>13.02</v>
      </c>
      <c r="Q168" s="93">
        <f t="shared" si="22"/>
        <v>42.25</v>
      </c>
      <c r="R168" s="67">
        <v>0.5</v>
      </c>
    </row>
    <row r="169" spans="1:18" ht="13.8" hidden="1" x14ac:dyDescent="0.3">
      <c r="A169" s="64">
        <v>39753</v>
      </c>
      <c r="B169" s="65">
        <v>31</v>
      </c>
      <c r="C169" s="65">
        <v>0</v>
      </c>
      <c r="D169" s="65">
        <v>-0.87</v>
      </c>
      <c r="E169" s="65">
        <v>-0.43</v>
      </c>
      <c r="F169" s="65">
        <v>5</v>
      </c>
      <c r="G169" s="65">
        <v>0</v>
      </c>
      <c r="H169" s="69">
        <v>5.45</v>
      </c>
      <c r="I169" s="69">
        <v>1.5</v>
      </c>
      <c r="J169" s="77">
        <v>0.25</v>
      </c>
      <c r="K169" s="65">
        <v>0.05</v>
      </c>
      <c r="L169" s="65">
        <v>0</v>
      </c>
      <c r="M169" s="65">
        <v>0</v>
      </c>
      <c r="N169" s="65">
        <v>1</v>
      </c>
      <c r="O169" s="61">
        <f t="shared" ref="O169:O170" si="23">SUM(F169:M169)</f>
        <v>12.25</v>
      </c>
      <c r="P169" s="93">
        <f>(+F169+G169+H169+I169+J169+K169+L1176+M169-C169-D169-E169)</f>
        <v>13.549999999999999</v>
      </c>
      <c r="Q169" s="93">
        <f t="shared" ref="Q169:Q175" si="24">(+B169+F169+G169+H169+I169+J169+K169+L169)</f>
        <v>43.25</v>
      </c>
      <c r="R169" s="67">
        <v>1</v>
      </c>
    </row>
    <row r="170" spans="1:18" ht="13.8" hidden="1" x14ac:dyDescent="0.3">
      <c r="A170" s="64">
        <v>40118</v>
      </c>
      <c r="B170" s="65">
        <v>31.4</v>
      </c>
      <c r="C170" s="65">
        <v>0</v>
      </c>
      <c r="D170" s="65">
        <v>-0.9</v>
      </c>
      <c r="E170" s="65">
        <v>-0.45</v>
      </c>
      <c r="F170" s="65">
        <v>6</v>
      </c>
      <c r="G170" s="65">
        <v>0</v>
      </c>
      <c r="H170" s="69">
        <v>5.45</v>
      </c>
      <c r="I170" s="69">
        <v>1.73</v>
      </c>
      <c r="J170" s="77">
        <v>0.37</v>
      </c>
      <c r="K170" s="65">
        <v>0.05</v>
      </c>
      <c r="L170" s="65">
        <v>0</v>
      </c>
      <c r="M170" s="65">
        <v>0</v>
      </c>
      <c r="N170" s="65">
        <v>1</v>
      </c>
      <c r="O170" s="61">
        <f t="shared" si="23"/>
        <v>13.6</v>
      </c>
      <c r="P170" s="93">
        <f>(+F170+G170+H170+I170+J170+K170+L1177+M170-C170-D170-E170)</f>
        <v>14.95</v>
      </c>
      <c r="Q170" s="93">
        <f t="shared" si="24"/>
        <v>44.999999999999993</v>
      </c>
      <c r="R170" s="67">
        <v>1.75</v>
      </c>
    </row>
    <row r="171" spans="1:18" ht="13.8" hidden="1" x14ac:dyDescent="0.3">
      <c r="A171" s="64">
        <v>40483</v>
      </c>
      <c r="B171" s="65">
        <v>33.15</v>
      </c>
      <c r="C171" s="65">
        <v>0</v>
      </c>
      <c r="D171" s="65">
        <v>-0.94</v>
      </c>
      <c r="E171" s="65">
        <v>-0.47</v>
      </c>
      <c r="F171" s="65">
        <v>6</v>
      </c>
      <c r="G171" s="65">
        <v>0</v>
      </c>
      <c r="H171" s="69">
        <v>5.45</v>
      </c>
      <c r="I171" s="69">
        <v>1.73</v>
      </c>
      <c r="J171" s="77">
        <v>0.37</v>
      </c>
      <c r="K171" s="65">
        <v>0.05</v>
      </c>
      <c r="L171" s="65">
        <v>0</v>
      </c>
      <c r="M171" s="162">
        <v>-0.2</v>
      </c>
      <c r="N171" s="65">
        <v>1</v>
      </c>
      <c r="O171" s="65">
        <f>SUM(F171:L171)</f>
        <v>13.6</v>
      </c>
      <c r="P171" s="93">
        <f>(+F171+G171+H171+I171+J171+K171+L1178+M171-C171-D171-E171-M171)</f>
        <v>15.01</v>
      </c>
      <c r="Q171" s="93">
        <f t="shared" si="24"/>
        <v>46.749999999999993</v>
      </c>
      <c r="R171" s="67">
        <v>1.75</v>
      </c>
    </row>
    <row r="172" spans="1:18" ht="13.8" x14ac:dyDescent="0.3">
      <c r="A172" s="64">
        <v>40848</v>
      </c>
      <c r="B172" s="77">
        <v>33.15</v>
      </c>
      <c r="C172" s="76">
        <v>0</v>
      </c>
      <c r="D172" s="76">
        <v>-0.95</v>
      </c>
      <c r="E172" s="76">
        <v>-0.47</v>
      </c>
      <c r="F172" s="76">
        <v>6.5</v>
      </c>
      <c r="G172" s="76">
        <v>0</v>
      </c>
      <c r="H172" s="99">
        <v>5.45</v>
      </c>
      <c r="I172" s="99">
        <v>1.73</v>
      </c>
      <c r="J172" s="76">
        <v>0.37</v>
      </c>
      <c r="K172" s="76">
        <v>0.1</v>
      </c>
      <c r="L172" s="76">
        <v>0.1</v>
      </c>
      <c r="M172" s="168">
        <v>-0.2</v>
      </c>
      <c r="N172" s="76">
        <v>1</v>
      </c>
      <c r="O172" s="65">
        <f>SUM(F172:L172)</f>
        <v>14.249999999999998</v>
      </c>
      <c r="P172" s="93">
        <f>(+F172+G172+H172+I172+J172+K172+L1179+M172-C172-D172-E172-M172)</f>
        <v>15.569999999999999</v>
      </c>
      <c r="Q172" s="93">
        <f t="shared" si="24"/>
        <v>47.4</v>
      </c>
      <c r="R172" s="73">
        <f>+Q172-Q171</f>
        <v>0.65000000000000568</v>
      </c>
    </row>
    <row r="173" spans="1:18" ht="13.8" x14ac:dyDescent="0.3">
      <c r="A173" s="64">
        <v>41214</v>
      </c>
      <c r="B173" s="77">
        <v>33.75</v>
      </c>
      <c r="C173" s="76">
        <v>0</v>
      </c>
      <c r="D173" s="76">
        <v>-0.97</v>
      </c>
      <c r="E173" s="76">
        <v>-0.49</v>
      </c>
      <c r="F173" s="76">
        <v>7</v>
      </c>
      <c r="G173" s="76">
        <v>0</v>
      </c>
      <c r="H173" s="99">
        <v>5.45</v>
      </c>
      <c r="I173" s="99">
        <v>1.73</v>
      </c>
      <c r="J173" s="76">
        <v>0.37</v>
      </c>
      <c r="K173" s="76">
        <v>0.1</v>
      </c>
      <c r="L173" s="76">
        <v>0.1</v>
      </c>
      <c r="M173" s="168">
        <v>-0.35</v>
      </c>
      <c r="N173" s="76">
        <v>1</v>
      </c>
      <c r="O173" s="65">
        <f>SUM(F173:L173)</f>
        <v>14.749999999999998</v>
      </c>
      <c r="P173" s="93">
        <f>(+F173+G173+H173+I173+J173+K173+L1180+M173-C173-D173-E173-M173)</f>
        <v>16.11</v>
      </c>
      <c r="Q173" s="93">
        <f t="shared" si="24"/>
        <v>48.5</v>
      </c>
      <c r="R173" s="73">
        <f>+Q173-Q172</f>
        <v>1.1000000000000014</v>
      </c>
    </row>
    <row r="174" spans="1:18" ht="13.8" x14ac:dyDescent="0.3">
      <c r="A174" s="64">
        <v>41579</v>
      </c>
      <c r="B174" s="77">
        <v>34.1</v>
      </c>
      <c r="C174" s="76">
        <v>0</v>
      </c>
      <c r="D174" s="76">
        <v>-1</v>
      </c>
      <c r="E174" s="76">
        <v>-0.5</v>
      </c>
      <c r="F174" s="76">
        <v>7.5</v>
      </c>
      <c r="G174" s="76">
        <v>0</v>
      </c>
      <c r="H174" s="76">
        <v>5.5</v>
      </c>
      <c r="I174" s="76">
        <v>1.8</v>
      </c>
      <c r="J174" s="76">
        <v>0.25</v>
      </c>
      <c r="K174" s="76">
        <v>0.1</v>
      </c>
      <c r="L174" s="76">
        <v>0.5</v>
      </c>
      <c r="M174" s="168">
        <v>-0.3</v>
      </c>
      <c r="N174" s="76">
        <v>1</v>
      </c>
      <c r="O174" s="65">
        <f>SUM(F174:L174)</f>
        <v>15.65</v>
      </c>
      <c r="P174" s="93">
        <f>(+F174+G174+H174+I174+J174+K174+L1180+M174-C174-D174-E174-M174)</f>
        <v>16.650000000000002</v>
      </c>
      <c r="Q174" s="93">
        <f t="shared" ref="Q174" si="25">(+B174+F174+G174+H174+I174+J174+K174+L174)</f>
        <v>49.75</v>
      </c>
      <c r="R174" s="73">
        <f>+Q174-Q173</f>
        <v>1.25</v>
      </c>
    </row>
    <row r="175" spans="1:18" ht="13.8" x14ac:dyDescent="0.3">
      <c r="A175" s="64">
        <v>41944</v>
      </c>
      <c r="B175" s="77" t="s">
        <v>32</v>
      </c>
      <c r="C175" s="76" t="s">
        <v>32</v>
      </c>
      <c r="D175" s="76" t="s">
        <v>32</v>
      </c>
      <c r="E175" s="76" t="s">
        <v>32</v>
      </c>
      <c r="F175" s="76" t="s">
        <v>32</v>
      </c>
      <c r="G175" s="76" t="s">
        <v>32</v>
      </c>
      <c r="H175" s="76" t="s">
        <v>32</v>
      </c>
      <c r="I175" s="76" t="s">
        <v>32</v>
      </c>
      <c r="J175" s="76" t="s">
        <v>32</v>
      </c>
      <c r="K175" s="76" t="s">
        <v>32</v>
      </c>
      <c r="L175" s="76" t="s">
        <v>32</v>
      </c>
      <c r="M175" s="168" t="s">
        <v>32</v>
      </c>
      <c r="N175" s="76" t="s">
        <v>32</v>
      </c>
      <c r="O175" s="65" t="s">
        <v>32</v>
      </c>
      <c r="P175" s="93" t="s">
        <v>32</v>
      </c>
      <c r="Q175" s="93" t="s">
        <v>32</v>
      </c>
      <c r="R175" s="73">
        <v>1</v>
      </c>
    </row>
    <row r="176" spans="1:18" ht="13.8" x14ac:dyDescent="0.3">
      <c r="A176" s="68">
        <v>42309</v>
      </c>
      <c r="B176" s="77"/>
      <c r="C176" s="77" t="s">
        <v>32</v>
      </c>
      <c r="D176" s="77"/>
      <c r="E176" s="77"/>
      <c r="F176" s="77"/>
      <c r="G176" s="77"/>
      <c r="H176" s="77"/>
      <c r="I176" s="77"/>
      <c r="J176" s="77"/>
      <c r="K176" s="77"/>
      <c r="L176" s="77"/>
      <c r="M176" s="77"/>
      <c r="N176" s="77"/>
      <c r="O176" s="113"/>
      <c r="P176" s="101"/>
      <c r="Q176" s="101"/>
      <c r="R176" s="67"/>
    </row>
    <row r="177" spans="1:18" ht="6" customHeight="1" x14ac:dyDescent="0.25">
      <c r="A177" s="122"/>
      <c r="B177" s="120"/>
      <c r="C177" s="120"/>
      <c r="D177" s="120"/>
      <c r="E177" s="120"/>
      <c r="F177" s="120"/>
      <c r="G177" s="120"/>
      <c r="H177" s="120"/>
      <c r="I177" s="120"/>
      <c r="J177" s="120"/>
      <c r="K177" s="120"/>
      <c r="L177" s="120"/>
      <c r="M177" s="120"/>
      <c r="N177" s="120"/>
      <c r="O177" s="120"/>
      <c r="P177" s="120"/>
      <c r="Q177" s="120"/>
      <c r="R177" s="123"/>
    </row>
    <row r="178" spans="1:18" x14ac:dyDescent="0.25">
      <c r="A178" s="48" t="s">
        <v>39</v>
      </c>
      <c r="B178" s="34"/>
      <c r="C178" s="34"/>
      <c r="D178" s="34"/>
      <c r="E178" s="34"/>
      <c r="F178" s="34"/>
      <c r="G178" s="34"/>
      <c r="H178" s="38"/>
      <c r="I178" s="26"/>
      <c r="J178" s="26"/>
      <c r="K178" s="38"/>
      <c r="L178" s="38"/>
      <c r="M178" s="38"/>
      <c r="N178" s="38"/>
      <c r="O178" s="38"/>
      <c r="P178" s="26"/>
      <c r="Q178" s="26"/>
      <c r="R178" s="35"/>
    </row>
    <row r="179" spans="1:18" x14ac:dyDescent="0.25">
      <c r="A179" s="54" t="s">
        <v>31</v>
      </c>
      <c r="B179" s="53"/>
      <c r="C179" s="26"/>
      <c r="D179" s="26"/>
      <c r="E179" s="38"/>
      <c r="F179" s="38"/>
      <c r="G179" s="38"/>
      <c r="H179" s="38"/>
      <c r="I179" s="34" t="s">
        <v>18</v>
      </c>
      <c r="J179" s="34"/>
      <c r="K179" s="38"/>
      <c r="L179" s="38"/>
      <c r="M179" s="38"/>
      <c r="N179" s="38"/>
      <c r="O179" s="38"/>
      <c r="P179" s="26"/>
      <c r="Q179" s="26"/>
      <c r="R179" s="35"/>
    </row>
    <row r="180" spans="1:18" ht="13.8" hidden="1" x14ac:dyDescent="0.3">
      <c r="A180" s="56"/>
      <c r="B180" s="65"/>
      <c r="C180" s="65"/>
      <c r="D180" s="66"/>
      <c r="E180" s="66"/>
      <c r="F180" s="66"/>
      <c r="G180" s="66"/>
      <c r="H180" s="66"/>
      <c r="I180" s="65"/>
      <c r="J180" s="66"/>
      <c r="K180" s="65"/>
      <c r="L180" s="66"/>
      <c r="M180" s="167" t="s">
        <v>32</v>
      </c>
      <c r="N180" s="66"/>
      <c r="O180" s="66"/>
      <c r="P180" s="65"/>
      <c r="Q180" s="65"/>
      <c r="R180" s="82"/>
    </row>
    <row r="181" spans="1:18" ht="13.8" hidden="1" x14ac:dyDescent="0.3">
      <c r="A181" s="64">
        <v>37926</v>
      </c>
      <c r="B181" s="65">
        <v>31</v>
      </c>
      <c r="C181" s="96">
        <v>0</v>
      </c>
      <c r="D181" s="66">
        <v>-0.77</v>
      </c>
      <c r="E181" s="66">
        <v>-0.39</v>
      </c>
      <c r="F181" s="66">
        <v>2.8</v>
      </c>
      <c r="G181" s="66">
        <v>4.75</v>
      </c>
      <c r="H181" s="66">
        <v>0</v>
      </c>
      <c r="I181" s="65">
        <v>0</v>
      </c>
      <c r="J181" s="66">
        <v>0.15</v>
      </c>
      <c r="K181" s="65">
        <v>0.05</v>
      </c>
      <c r="L181" s="66"/>
      <c r="M181" s="66"/>
      <c r="N181" s="66">
        <v>1</v>
      </c>
      <c r="O181" s="79"/>
      <c r="P181" s="59">
        <f t="shared" ref="P181:P187" si="26">(+F181+G181+H181+I181+J181+K181-C181-D181-E181)</f>
        <v>8.91</v>
      </c>
      <c r="Q181" s="59">
        <f t="shared" ref="Q181:Q187" si="27">(+B181+F181+G181+H181+I181+J181+K181)</f>
        <v>38.749999999999993</v>
      </c>
      <c r="R181" s="67">
        <v>1</v>
      </c>
    </row>
    <row r="182" spans="1:18" ht="13.8" hidden="1" x14ac:dyDescent="0.3">
      <c r="A182" s="64">
        <v>38292</v>
      </c>
      <c r="B182" s="65">
        <v>33</v>
      </c>
      <c r="C182" s="96">
        <v>0</v>
      </c>
      <c r="D182" s="66">
        <v>-0.82</v>
      </c>
      <c r="E182" s="66">
        <v>-0.41</v>
      </c>
      <c r="F182" s="66">
        <v>2.8</v>
      </c>
      <c r="G182" s="66">
        <v>4.75</v>
      </c>
      <c r="H182" s="66">
        <v>0</v>
      </c>
      <c r="I182" s="65">
        <v>0</v>
      </c>
      <c r="J182" s="66">
        <v>0.15</v>
      </c>
      <c r="K182" s="65">
        <v>0.05</v>
      </c>
      <c r="L182" s="66"/>
      <c r="M182" s="66"/>
      <c r="N182" s="66">
        <v>1</v>
      </c>
      <c r="O182" s="79"/>
      <c r="P182" s="59">
        <f t="shared" si="26"/>
        <v>8.98</v>
      </c>
      <c r="Q182" s="59">
        <f t="shared" si="27"/>
        <v>40.749999999999993</v>
      </c>
      <c r="R182" s="67">
        <v>2</v>
      </c>
    </row>
    <row r="183" spans="1:18" ht="13.8" hidden="1" x14ac:dyDescent="0.3">
      <c r="A183" s="64">
        <v>38473</v>
      </c>
      <c r="B183" s="65">
        <v>33</v>
      </c>
      <c r="C183" s="96">
        <v>0</v>
      </c>
      <c r="D183" s="65">
        <v>-0.83</v>
      </c>
      <c r="E183" s="65">
        <v>-0.41</v>
      </c>
      <c r="F183" s="65">
        <v>3.2</v>
      </c>
      <c r="G183" s="65">
        <v>4.75</v>
      </c>
      <c r="H183" s="65">
        <v>0</v>
      </c>
      <c r="I183" s="65">
        <v>0</v>
      </c>
      <c r="J183" s="65">
        <v>0.25</v>
      </c>
      <c r="K183" s="65">
        <v>0.05</v>
      </c>
      <c r="L183" s="65"/>
      <c r="M183" s="65"/>
      <c r="N183" s="65">
        <v>1</v>
      </c>
      <c r="O183" s="65"/>
      <c r="P183" s="93">
        <f t="shared" si="26"/>
        <v>9.49</v>
      </c>
      <c r="Q183" s="93">
        <f t="shared" si="27"/>
        <v>41.25</v>
      </c>
      <c r="R183" s="67">
        <v>0.5</v>
      </c>
    </row>
    <row r="184" spans="1:18" ht="13.8" hidden="1" x14ac:dyDescent="0.3">
      <c r="A184" s="68">
        <v>38657</v>
      </c>
      <c r="B184" s="69">
        <v>33</v>
      </c>
      <c r="C184" s="105">
        <v>0</v>
      </c>
      <c r="D184" s="69">
        <v>-0.86</v>
      </c>
      <c r="E184" s="69">
        <v>-0.42</v>
      </c>
      <c r="F184" s="69">
        <v>3.5</v>
      </c>
      <c r="G184" s="69">
        <v>4.75</v>
      </c>
      <c r="H184" s="69">
        <v>0</v>
      </c>
      <c r="I184" s="69">
        <v>1.2</v>
      </c>
      <c r="J184" s="69">
        <v>0.25</v>
      </c>
      <c r="K184" s="69">
        <v>0.05</v>
      </c>
      <c r="L184" s="69"/>
      <c r="M184" s="69"/>
      <c r="N184" s="69">
        <v>1</v>
      </c>
      <c r="O184" s="69"/>
      <c r="P184" s="81">
        <f t="shared" si="26"/>
        <v>11.03</v>
      </c>
      <c r="Q184" s="81">
        <f t="shared" si="27"/>
        <v>42.75</v>
      </c>
      <c r="R184" s="72">
        <v>1.5</v>
      </c>
    </row>
    <row r="185" spans="1:18" ht="13.8" hidden="1" x14ac:dyDescent="0.3">
      <c r="A185" s="64">
        <v>39022</v>
      </c>
      <c r="B185" s="65">
        <v>33.5</v>
      </c>
      <c r="C185" s="96">
        <v>0</v>
      </c>
      <c r="D185" s="65">
        <v>-0.89</v>
      </c>
      <c r="E185" s="65">
        <v>-0.44</v>
      </c>
      <c r="F185" s="65">
        <v>4</v>
      </c>
      <c r="G185" s="65">
        <v>4.95</v>
      </c>
      <c r="H185" s="65">
        <v>0</v>
      </c>
      <c r="I185" s="65">
        <v>1.5</v>
      </c>
      <c r="J185" s="65">
        <v>0.25</v>
      </c>
      <c r="K185" s="66">
        <v>0.05</v>
      </c>
      <c r="L185" s="66"/>
      <c r="M185" s="65"/>
      <c r="N185" s="65">
        <v>1</v>
      </c>
      <c r="O185" s="65"/>
      <c r="P185" s="93">
        <f t="shared" si="26"/>
        <v>12.08</v>
      </c>
      <c r="Q185" s="93">
        <f t="shared" si="27"/>
        <v>44.25</v>
      </c>
      <c r="R185" s="67">
        <v>1.5</v>
      </c>
    </row>
    <row r="186" spans="1:18" ht="13.8" hidden="1" x14ac:dyDescent="0.3">
      <c r="A186" s="64">
        <v>39387</v>
      </c>
      <c r="B186" s="65">
        <v>34</v>
      </c>
      <c r="C186" s="77">
        <v>0</v>
      </c>
      <c r="D186" s="65">
        <v>-0.91</v>
      </c>
      <c r="E186" s="66">
        <v>-0.46</v>
      </c>
      <c r="F186" s="65">
        <v>4.5</v>
      </c>
      <c r="G186" s="65">
        <v>5.45</v>
      </c>
      <c r="H186" s="65">
        <v>0</v>
      </c>
      <c r="I186" s="65">
        <v>1.5</v>
      </c>
      <c r="J186" s="65">
        <v>0.25</v>
      </c>
      <c r="K186" s="66">
        <v>0.05</v>
      </c>
      <c r="L186" s="66"/>
      <c r="M186" s="66"/>
      <c r="N186" s="66">
        <v>1</v>
      </c>
      <c r="O186" s="66"/>
      <c r="P186" s="93">
        <f t="shared" si="26"/>
        <v>13.120000000000001</v>
      </c>
      <c r="Q186" s="93">
        <f t="shared" si="27"/>
        <v>45.75</v>
      </c>
      <c r="R186" s="67">
        <v>1.5</v>
      </c>
    </row>
    <row r="187" spans="1:18" ht="13.8" hidden="1" x14ac:dyDescent="0.3">
      <c r="A187" s="64">
        <v>39569</v>
      </c>
      <c r="B187" s="65">
        <v>34.5</v>
      </c>
      <c r="C187" s="65">
        <v>0</v>
      </c>
      <c r="D187" s="65">
        <f>-0.93</f>
        <v>-0.93</v>
      </c>
      <c r="E187" s="65">
        <f>-0.46</f>
        <v>-0.46</v>
      </c>
      <c r="F187" s="65">
        <v>4.5</v>
      </c>
      <c r="G187" s="65">
        <v>5.45</v>
      </c>
      <c r="H187" s="65">
        <v>0</v>
      </c>
      <c r="I187" s="65">
        <v>1.5</v>
      </c>
      <c r="J187" s="77">
        <v>0.25</v>
      </c>
      <c r="K187" s="65">
        <v>0.05</v>
      </c>
      <c r="L187" s="65"/>
      <c r="M187" s="65"/>
      <c r="N187" s="65">
        <v>1</v>
      </c>
      <c r="O187" s="65"/>
      <c r="P187" s="93">
        <f t="shared" si="26"/>
        <v>13.14</v>
      </c>
      <c r="Q187" s="93">
        <f t="shared" si="27"/>
        <v>46.25</v>
      </c>
      <c r="R187" s="67">
        <v>0.5</v>
      </c>
    </row>
    <row r="188" spans="1:18" ht="13.8" hidden="1" x14ac:dyDescent="0.3">
      <c r="A188" s="64">
        <v>39753</v>
      </c>
      <c r="B188" s="65">
        <v>35</v>
      </c>
      <c r="C188" s="65">
        <v>0</v>
      </c>
      <c r="D188" s="65">
        <v>-0.95</v>
      </c>
      <c r="E188" s="65">
        <v>-0.47</v>
      </c>
      <c r="F188" s="65">
        <v>5</v>
      </c>
      <c r="G188" s="65">
        <v>0</v>
      </c>
      <c r="H188" s="69">
        <v>5.45</v>
      </c>
      <c r="I188" s="69">
        <v>1.5</v>
      </c>
      <c r="J188" s="77">
        <v>0.25</v>
      </c>
      <c r="K188" s="65">
        <v>0.05</v>
      </c>
      <c r="L188" s="65">
        <v>0</v>
      </c>
      <c r="M188" s="65">
        <v>0</v>
      </c>
      <c r="N188" s="65">
        <v>1</v>
      </c>
      <c r="O188" s="61">
        <f t="shared" ref="O188:O189" si="28">SUM(F188:M188)</f>
        <v>12.25</v>
      </c>
      <c r="P188" s="93">
        <f>(+F188+G188+H188+I188+J188+K188+L1191+M188-C188-D188-E188-M188)</f>
        <v>13.67</v>
      </c>
      <c r="Q188" s="93">
        <f t="shared" ref="Q188:Q194" si="29">(+B188+F188+G188+H188+I188+J188+K188+L188)</f>
        <v>47.25</v>
      </c>
      <c r="R188" s="67">
        <v>1</v>
      </c>
    </row>
    <row r="189" spans="1:18" ht="13.8" hidden="1" x14ac:dyDescent="0.3">
      <c r="A189" s="64">
        <v>40118</v>
      </c>
      <c r="B189" s="65">
        <v>35.4</v>
      </c>
      <c r="C189" s="65">
        <v>0</v>
      </c>
      <c r="D189" s="65">
        <v>-0.98</v>
      </c>
      <c r="E189" s="65">
        <v>-0.48</v>
      </c>
      <c r="F189" s="65">
        <v>6</v>
      </c>
      <c r="G189" s="65">
        <v>0</v>
      </c>
      <c r="H189" s="69">
        <v>5.45</v>
      </c>
      <c r="I189" s="69">
        <v>1.73</v>
      </c>
      <c r="J189" s="77">
        <v>0.37</v>
      </c>
      <c r="K189" s="65">
        <v>0.05</v>
      </c>
      <c r="L189" s="65">
        <v>0</v>
      </c>
      <c r="M189" s="65">
        <v>0</v>
      </c>
      <c r="N189" s="65">
        <v>1</v>
      </c>
      <c r="O189" s="61">
        <f t="shared" si="28"/>
        <v>13.6</v>
      </c>
      <c r="P189" s="93">
        <f>(+F189+G189+H189+I189+J189+K189+L1192+M189-C189-D189-E189-M189)</f>
        <v>15.06</v>
      </c>
      <c r="Q189" s="93">
        <f t="shared" si="29"/>
        <v>48.999999999999993</v>
      </c>
      <c r="R189" s="106">
        <v>1.75</v>
      </c>
    </row>
    <row r="190" spans="1:18" ht="13.8" hidden="1" x14ac:dyDescent="0.3">
      <c r="A190" s="64">
        <v>40483</v>
      </c>
      <c r="B190" s="65">
        <v>37.15</v>
      </c>
      <c r="C190" s="65">
        <v>0</v>
      </c>
      <c r="D190" s="65">
        <v>-1.02</v>
      </c>
      <c r="E190" s="65">
        <v>-0.51</v>
      </c>
      <c r="F190" s="65">
        <v>6</v>
      </c>
      <c r="G190" s="65">
        <v>0</v>
      </c>
      <c r="H190" s="69">
        <v>5.45</v>
      </c>
      <c r="I190" s="69">
        <v>1.73</v>
      </c>
      <c r="J190" s="77">
        <v>0.37</v>
      </c>
      <c r="K190" s="65">
        <v>0.05</v>
      </c>
      <c r="L190" s="65">
        <v>0</v>
      </c>
      <c r="M190" s="162">
        <v>-0.2</v>
      </c>
      <c r="N190" s="65">
        <v>1</v>
      </c>
      <c r="O190" s="65">
        <f>SUM(F190:L190)</f>
        <v>13.6</v>
      </c>
      <c r="P190" s="93">
        <f>(+F190+G190+H190+I190+J190+K190+L1193+M190-C190-D190-E190-M190)</f>
        <v>15.129999999999999</v>
      </c>
      <c r="Q190" s="93">
        <f t="shared" si="29"/>
        <v>50.749999999999993</v>
      </c>
      <c r="R190" s="106">
        <v>1.75</v>
      </c>
    </row>
    <row r="191" spans="1:18" ht="13.8" x14ac:dyDescent="0.3">
      <c r="A191" s="64">
        <v>40848</v>
      </c>
      <c r="B191" s="77">
        <v>37.15</v>
      </c>
      <c r="C191" s="76">
        <v>0</v>
      </c>
      <c r="D191" s="76">
        <v>-1.03</v>
      </c>
      <c r="E191" s="76">
        <v>-0.51</v>
      </c>
      <c r="F191" s="76">
        <v>6.5</v>
      </c>
      <c r="G191" s="76">
        <v>0</v>
      </c>
      <c r="H191" s="99">
        <v>5.45</v>
      </c>
      <c r="I191" s="99">
        <v>1.73</v>
      </c>
      <c r="J191" s="76">
        <v>0.37</v>
      </c>
      <c r="K191" s="76">
        <v>0.1</v>
      </c>
      <c r="L191" s="76">
        <v>0.1</v>
      </c>
      <c r="M191" s="168">
        <v>-0.2</v>
      </c>
      <c r="N191" s="76">
        <v>1</v>
      </c>
      <c r="O191" s="65">
        <f>SUM(F191:L191)</f>
        <v>14.249999999999998</v>
      </c>
      <c r="P191" s="93">
        <f>(+F191+G191+H191+I191+J191+K191+L1195+M191-C191-D191-E191-M191)</f>
        <v>15.689999999999998</v>
      </c>
      <c r="Q191" s="93">
        <f t="shared" si="29"/>
        <v>51.4</v>
      </c>
      <c r="R191" s="73">
        <f>+Q191-Q190</f>
        <v>0.65000000000000568</v>
      </c>
    </row>
    <row r="192" spans="1:18" ht="13.8" x14ac:dyDescent="0.3">
      <c r="A192" s="64">
        <v>41214</v>
      </c>
      <c r="B192" s="77">
        <v>37.75</v>
      </c>
      <c r="C192" s="76">
        <v>0</v>
      </c>
      <c r="D192" s="76">
        <v>-1.05</v>
      </c>
      <c r="E192" s="76">
        <v>-0.53</v>
      </c>
      <c r="F192" s="76">
        <v>7</v>
      </c>
      <c r="G192" s="76">
        <v>0</v>
      </c>
      <c r="H192" s="99">
        <v>5.45</v>
      </c>
      <c r="I192" s="99">
        <v>1.73</v>
      </c>
      <c r="J192" s="76">
        <v>0.37</v>
      </c>
      <c r="K192" s="76">
        <v>0.1</v>
      </c>
      <c r="L192" s="76">
        <v>0.1</v>
      </c>
      <c r="M192" s="168">
        <v>-0.35</v>
      </c>
      <c r="N192" s="76">
        <v>1</v>
      </c>
      <c r="O192" s="65">
        <f>SUM(F192:L192)</f>
        <v>14.749999999999998</v>
      </c>
      <c r="P192" s="93">
        <f>(+F192+G192+H192+I192+J192+K192+L1198+M192-C192-D192-E192-M192)</f>
        <v>16.23</v>
      </c>
      <c r="Q192" s="93">
        <f t="shared" si="29"/>
        <v>52.5</v>
      </c>
      <c r="R192" s="73">
        <f>+Q192-Q191</f>
        <v>1.1000000000000014</v>
      </c>
    </row>
    <row r="193" spans="1:18" ht="13.8" x14ac:dyDescent="0.3">
      <c r="A193" s="68">
        <v>41579</v>
      </c>
      <c r="B193" s="77">
        <v>38.06</v>
      </c>
      <c r="C193" s="76">
        <v>0</v>
      </c>
      <c r="D193" s="76">
        <v>-1.08</v>
      </c>
      <c r="E193" s="76">
        <v>-0.54</v>
      </c>
      <c r="F193" s="76">
        <v>7.5</v>
      </c>
      <c r="G193" s="76">
        <v>0</v>
      </c>
      <c r="H193" s="76">
        <v>5.5</v>
      </c>
      <c r="I193" s="76">
        <v>1.8</v>
      </c>
      <c r="J193" s="76">
        <v>0.25</v>
      </c>
      <c r="K193" s="76">
        <v>0.1</v>
      </c>
      <c r="L193" s="76">
        <v>0.54</v>
      </c>
      <c r="M193" s="168">
        <v>-0.3</v>
      </c>
      <c r="N193" s="76">
        <v>1</v>
      </c>
      <c r="O193" s="65">
        <f>SUM(F193:L193)</f>
        <v>15.690000000000001</v>
      </c>
      <c r="P193" s="93">
        <f>(+F193+G193+H193+I193+J193+K193+L1198+M193-C193-D193-E193-M193)</f>
        <v>16.77</v>
      </c>
      <c r="Q193" s="93">
        <f t="shared" ref="Q193" si="30">(+B193+F193+G193+H193+I193+J193+K193+L193)</f>
        <v>53.75</v>
      </c>
      <c r="R193" s="73">
        <f>+Q193-Q192</f>
        <v>1.25</v>
      </c>
    </row>
    <row r="194" spans="1:18" ht="13.8" x14ac:dyDescent="0.3">
      <c r="A194" s="68">
        <v>41944</v>
      </c>
      <c r="B194" s="77" t="s">
        <v>32</v>
      </c>
      <c r="C194" s="76" t="s">
        <v>32</v>
      </c>
      <c r="D194" s="76" t="s">
        <v>32</v>
      </c>
      <c r="E194" s="76" t="s">
        <v>32</v>
      </c>
      <c r="F194" s="76" t="s">
        <v>32</v>
      </c>
      <c r="G194" s="76" t="s">
        <v>32</v>
      </c>
      <c r="H194" s="76" t="s">
        <v>32</v>
      </c>
      <c r="I194" s="76" t="s">
        <v>32</v>
      </c>
      <c r="J194" s="76" t="s">
        <v>32</v>
      </c>
      <c r="K194" s="76" t="s">
        <v>32</v>
      </c>
      <c r="L194" s="76" t="s">
        <v>32</v>
      </c>
      <c r="M194" s="168" t="s">
        <v>32</v>
      </c>
      <c r="N194" s="76" t="s">
        <v>32</v>
      </c>
      <c r="O194" s="65" t="s">
        <v>32</v>
      </c>
      <c r="P194" s="93" t="s">
        <v>32</v>
      </c>
      <c r="Q194" s="93" t="s">
        <v>32</v>
      </c>
      <c r="R194" s="73">
        <v>3</v>
      </c>
    </row>
    <row r="195" spans="1:18" ht="13.8" x14ac:dyDescent="0.3">
      <c r="A195" s="68">
        <v>42309</v>
      </c>
      <c r="B195" s="77"/>
      <c r="C195" s="77" t="s">
        <v>32</v>
      </c>
      <c r="D195" s="107"/>
      <c r="E195" s="107"/>
      <c r="F195" s="107"/>
      <c r="G195" s="107"/>
      <c r="H195" s="107"/>
      <c r="I195" s="107"/>
      <c r="J195" s="107"/>
      <c r="K195" s="107"/>
      <c r="L195" s="107"/>
      <c r="M195" s="107"/>
      <c r="N195" s="107"/>
      <c r="O195" s="107"/>
      <c r="P195" s="108"/>
      <c r="Q195" s="108"/>
      <c r="R195" s="106"/>
    </row>
    <row r="196" spans="1:18" ht="6" customHeight="1" x14ac:dyDescent="0.25">
      <c r="A196" s="138"/>
      <c r="B196" s="139"/>
      <c r="C196" s="139"/>
      <c r="D196" s="139"/>
      <c r="E196" s="139"/>
      <c r="F196" s="139"/>
      <c r="G196" s="139"/>
      <c r="H196" s="139"/>
      <c r="I196" s="139"/>
      <c r="J196" s="139"/>
      <c r="K196" s="139"/>
      <c r="L196" s="139"/>
      <c r="M196" s="139"/>
      <c r="N196" s="139"/>
      <c r="O196" s="139"/>
      <c r="P196" s="139"/>
      <c r="Q196" s="139"/>
      <c r="R196" s="140"/>
    </row>
    <row r="197" spans="1:18" ht="16.2" thickBot="1" x14ac:dyDescent="0.35">
      <c r="A197" s="114"/>
      <c r="B197" s="115" t="s">
        <v>43</v>
      </c>
      <c r="C197" s="118"/>
      <c r="D197" s="115"/>
      <c r="E197" s="115" t="s">
        <v>50</v>
      </c>
      <c r="F197" s="115"/>
      <c r="G197" s="115" t="s">
        <v>44</v>
      </c>
      <c r="H197" s="115"/>
      <c r="I197" s="115"/>
      <c r="J197" s="115"/>
      <c r="K197" s="115"/>
      <c r="L197" s="115" t="s">
        <v>45</v>
      </c>
      <c r="M197" s="115"/>
      <c r="N197" s="115"/>
      <c r="O197" s="115" t="s">
        <v>54</v>
      </c>
      <c r="P197" s="115"/>
      <c r="Q197" s="115"/>
      <c r="R197" s="117"/>
    </row>
    <row r="198" spans="1:18" x14ac:dyDescent="0.25">
      <c r="A198" s="45"/>
      <c r="B198" s="46"/>
      <c r="C198" s="46"/>
      <c r="D198" s="46"/>
      <c r="E198" s="46"/>
      <c r="F198" s="46"/>
      <c r="G198" s="46"/>
      <c r="H198" s="46"/>
      <c r="I198" s="46"/>
      <c r="J198" s="46"/>
      <c r="K198" s="46"/>
      <c r="L198" s="46"/>
      <c r="M198" s="46"/>
      <c r="N198" s="46"/>
      <c r="O198" s="46"/>
      <c r="P198" s="47"/>
      <c r="Q198" s="47"/>
      <c r="R198" s="46"/>
    </row>
  </sheetData>
  <mergeCells count="3">
    <mergeCell ref="A61:R61"/>
    <mergeCell ref="A62:R62"/>
    <mergeCell ref="C106:R106"/>
  </mergeCells>
  <printOptions horizontalCentered="1"/>
  <pageMargins left="0.2" right="0.16" top="0" bottom="0.35" header="0.24" footer="0.19"/>
  <pageSetup scale="94" orientation="landscape" r:id="rId1"/>
  <headerFooter alignWithMargins="0">
    <oddFooter>&amp;L&amp;8&amp;Z&amp;F&amp;CPage &amp;P&amp;R&amp;8&amp;D</oddFooter>
  </headerFooter>
  <rowBreaks count="1" manualBreakCount="1">
    <brk id="10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"/>
  <sheetViews>
    <sheetView zoomScale="75" workbookViewId="0">
      <selection activeCell="B6" sqref="B6"/>
    </sheetView>
  </sheetViews>
  <sheetFormatPr defaultRowHeight="13.2" x14ac:dyDescent="0.25"/>
  <sheetData>
    <row r="1" spans="1:15" x14ac:dyDescent="0.25">
      <c r="A1" s="2"/>
    </row>
    <row r="2" spans="1:15" ht="15.6" x14ac:dyDescent="0.3">
      <c r="F2" s="9"/>
      <c r="G2" s="9"/>
      <c r="H2" s="10"/>
      <c r="I2" s="9"/>
      <c r="J2" s="9"/>
    </row>
    <row r="4" spans="1:15" s="5" customFormat="1" ht="12.75" customHeight="1" x14ac:dyDescent="0.25">
      <c r="C4" s="6"/>
      <c r="D4" s="6"/>
      <c r="E4" s="6"/>
      <c r="G4" s="6"/>
      <c r="H4" s="6"/>
      <c r="I4" s="6"/>
      <c r="J4" s="7"/>
      <c r="K4" s="6"/>
      <c r="L4" s="6"/>
      <c r="M4" s="6"/>
      <c r="N4" s="6"/>
      <c r="O4" s="6"/>
    </row>
    <row r="5" spans="1:15" s="5" customFormat="1" x14ac:dyDescent="0.25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</row>
    <row r="6" spans="1:15" ht="12.75" customHeight="1" x14ac:dyDescent="0.25">
      <c r="O6" s="11"/>
    </row>
    <row r="8" spans="1:15" x14ac:dyDescent="0.25">
      <c r="A8" s="5"/>
    </row>
    <row r="9" spans="1:15" x14ac:dyDescent="0.25">
      <c r="A9" s="8"/>
    </row>
    <row r="10" spans="1:15" s="3" customFormat="1" x14ac:dyDescent="0.25">
      <c r="A10" s="12"/>
      <c r="B10" s="14"/>
      <c r="C10" s="15"/>
      <c r="D10" s="14"/>
      <c r="E10" s="14"/>
      <c r="F10" s="14"/>
      <c r="G10" s="14"/>
      <c r="H10" s="16"/>
      <c r="I10" s="14"/>
      <c r="J10" s="14"/>
      <c r="K10" s="14"/>
      <c r="L10" s="14"/>
      <c r="M10" s="14"/>
      <c r="N10" s="14"/>
      <c r="O10" s="14"/>
    </row>
    <row r="11" spans="1:15" x14ac:dyDescent="0.25">
      <c r="A11" s="4"/>
      <c r="B11" s="16"/>
      <c r="C11" s="16"/>
      <c r="D11" s="16"/>
      <c r="E11" s="16"/>
      <c r="F11" s="16"/>
      <c r="G11" s="16"/>
      <c r="H11" s="16"/>
      <c r="I11" s="16"/>
      <c r="J11" s="16"/>
      <c r="K11" s="19"/>
      <c r="L11" s="16"/>
      <c r="M11" s="16"/>
      <c r="N11" s="16"/>
      <c r="O11" s="16"/>
    </row>
    <row r="12" spans="1:15" x14ac:dyDescent="0.25">
      <c r="A12" s="4"/>
      <c r="B12" s="16"/>
      <c r="C12" s="16"/>
      <c r="D12" s="16"/>
      <c r="E12" s="16"/>
      <c r="F12" s="16"/>
      <c r="G12" s="16"/>
      <c r="H12" s="16"/>
      <c r="I12" s="16"/>
      <c r="J12" s="16"/>
      <c r="K12" s="19"/>
      <c r="L12" s="16"/>
      <c r="M12" s="16"/>
      <c r="N12" s="16"/>
      <c r="O12" s="16"/>
    </row>
    <row r="13" spans="1:15" x14ac:dyDescent="0.25">
      <c r="A13" s="4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</row>
    <row r="14" spans="1:15" x14ac:dyDescent="0.25">
      <c r="A14" s="4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7"/>
    </row>
    <row r="15" spans="1:15" x14ac:dyDescent="0.25"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</row>
    <row r="16" spans="1:15" x14ac:dyDescent="0.25">
      <c r="A16" s="8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</row>
    <row r="17" spans="1:15" x14ac:dyDescent="0.25">
      <c r="A17" s="8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</row>
    <row r="18" spans="1:15" x14ac:dyDescent="0.25">
      <c r="A18" s="4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</row>
    <row r="19" spans="1:15" x14ac:dyDescent="0.25">
      <c r="A19" s="4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</row>
    <row r="20" spans="1:15" x14ac:dyDescent="0.25">
      <c r="A20" s="4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</row>
    <row r="21" spans="1:15" x14ac:dyDescent="0.25">
      <c r="A21" s="4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</row>
    <row r="22" spans="1:15" x14ac:dyDescent="0.25">
      <c r="A22" s="4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</row>
    <row r="23" spans="1:15" x14ac:dyDescent="0.25">
      <c r="A23" s="4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7"/>
    </row>
    <row r="24" spans="1:15" x14ac:dyDescent="0.25">
      <c r="A24" s="18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</row>
    <row r="25" spans="1:15" x14ac:dyDescent="0.25"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</row>
    <row r="26" spans="1:15" x14ac:dyDescent="0.25">
      <c r="A26" s="8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7"/>
    </row>
    <row r="27" spans="1:15" x14ac:dyDescent="0.25"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</row>
    <row r="28" spans="1:15" x14ac:dyDescent="0.25">
      <c r="A28" s="4"/>
      <c r="B28" s="16"/>
      <c r="C28" s="19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</row>
    <row r="29" spans="1:15" x14ac:dyDescent="0.25">
      <c r="A29" s="21"/>
      <c r="B29" s="16"/>
      <c r="C29" s="19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</row>
    <row r="30" spans="1:15" x14ac:dyDescent="0.25">
      <c r="A30" s="4"/>
      <c r="B30" s="16"/>
      <c r="C30" s="19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</row>
    <row r="31" spans="1:15" x14ac:dyDescent="0.25">
      <c r="A31" s="4"/>
      <c r="B31" s="16"/>
      <c r="C31" s="19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</row>
    <row r="32" spans="1:15" x14ac:dyDescent="0.25">
      <c r="A32" s="4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</row>
    <row r="33" spans="1:15" x14ac:dyDescent="0.25">
      <c r="A33" s="4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</row>
    <row r="34" spans="1:15" x14ac:dyDescent="0.25">
      <c r="A34" s="4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</row>
    <row r="35" spans="1:15" x14ac:dyDescent="0.25">
      <c r="A35" s="20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</row>
    <row r="36" spans="1:15" x14ac:dyDescent="0.25"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7"/>
    </row>
    <row r="37" spans="1:15" x14ac:dyDescent="0.25">
      <c r="A37" s="4"/>
      <c r="B37" s="16"/>
      <c r="C37" s="19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</row>
    <row r="38" spans="1:15" x14ac:dyDescent="0.25">
      <c r="A38" s="4"/>
      <c r="B38" s="16"/>
      <c r="C38" s="19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</row>
    <row r="39" spans="1:15" x14ac:dyDescent="0.25">
      <c r="A39" s="21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</row>
    <row r="40" spans="1:15" x14ac:dyDescent="0.25"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</row>
  </sheetData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2014</vt:lpstr>
      <vt:lpstr>Sheet3</vt:lpstr>
      <vt:lpstr>'2014'!Print_Titles</vt:lpstr>
    </vt:vector>
  </TitlesOfParts>
  <Company>Masonry Institute of America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Debby Chrysler</dc:creator>
  <cp:lastModifiedBy>John Chrysler</cp:lastModifiedBy>
  <cp:lastPrinted>2014-04-21T20:23:42Z</cp:lastPrinted>
  <dcterms:created xsi:type="dcterms:W3CDTF">2005-04-27T18:47:52Z</dcterms:created>
  <dcterms:modified xsi:type="dcterms:W3CDTF">2014-04-21T20:27:20Z</dcterms:modified>
</cp:coreProperties>
</file>